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65" windowWidth="14805" windowHeight="6450" tabRatio="59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Лист1!$F$1:$K$318</definedName>
  </definedNames>
  <calcPr calcId="145621"/>
</workbook>
</file>

<file path=xl/calcChain.xml><?xml version="1.0" encoding="utf-8"?>
<calcChain xmlns="http://schemas.openxmlformats.org/spreadsheetml/2006/main">
  <c r="K181" i="1" l="1"/>
  <c r="K194" i="1" l="1"/>
  <c r="I193" i="1"/>
  <c r="K96" i="1"/>
  <c r="K93" i="1"/>
  <c r="K68" i="1" l="1"/>
  <c r="I67" i="1"/>
  <c r="I47" i="1" s="1"/>
  <c r="K173" i="1" l="1"/>
  <c r="K106" i="1" l="1"/>
  <c r="J105" i="1"/>
  <c r="K105" i="1" s="1"/>
  <c r="I24" i="1" l="1"/>
  <c r="K83" i="1" l="1"/>
  <c r="K82" i="1" l="1"/>
  <c r="I255" i="1" l="1"/>
  <c r="K257" i="1"/>
  <c r="K172" i="1" l="1"/>
  <c r="L354" i="1" l="1"/>
  <c r="I75" i="1" l="1"/>
  <c r="I72" i="1" s="1"/>
  <c r="K263" i="1" l="1"/>
  <c r="I262" i="1"/>
  <c r="K262" i="1" s="1"/>
  <c r="I155" i="1" l="1"/>
  <c r="K174" i="1"/>
  <c r="K133" i="1" l="1"/>
  <c r="I92" i="1" l="1"/>
  <c r="K92" i="1" s="1"/>
  <c r="K190" i="1" l="1"/>
  <c r="I189" i="1"/>
  <c r="K189" i="1" s="1"/>
  <c r="J13" i="1" l="1"/>
  <c r="I13" i="1"/>
  <c r="K21" i="1"/>
  <c r="K20" i="1"/>
  <c r="K171" i="1" l="1"/>
  <c r="I236" i="1" l="1"/>
  <c r="K238" i="1"/>
  <c r="K237" i="1"/>
  <c r="K350" i="1" l="1"/>
  <c r="I85" i="1"/>
  <c r="I84" i="1" s="1"/>
  <c r="K86" i="1"/>
  <c r="K74" i="1"/>
  <c r="K73" i="1"/>
  <c r="J24" i="1"/>
  <c r="K29" i="1"/>
  <c r="K26" i="1"/>
  <c r="J321" i="1" l="1"/>
  <c r="K353" i="1"/>
  <c r="K352" i="1"/>
  <c r="K253" i="1" l="1"/>
  <c r="I252" i="1"/>
  <c r="I251" i="1" s="1"/>
  <c r="I299" i="1" l="1"/>
  <c r="K305" i="1"/>
  <c r="K304" i="1"/>
  <c r="I323" i="1" l="1"/>
  <c r="I321" i="1" s="1"/>
  <c r="I243" i="1"/>
  <c r="I242" i="1" s="1"/>
  <c r="K242" i="1" s="1"/>
  <c r="K243" i="1" l="1"/>
  <c r="J284" i="1"/>
  <c r="I308" i="1"/>
  <c r="I306" i="1"/>
  <c r="I292" i="1" l="1"/>
  <c r="K311" i="1"/>
  <c r="K310" i="1"/>
  <c r="K309" i="1"/>
  <c r="K308" i="1"/>
  <c r="K307" i="1"/>
  <c r="K306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I285" i="1"/>
  <c r="K285" i="1" l="1"/>
  <c r="I284" i="1"/>
  <c r="K284" i="1" s="1"/>
  <c r="I97" i="1"/>
  <c r="K261" i="1" l="1"/>
  <c r="K207" i="1"/>
  <c r="K169" i="1" l="1"/>
  <c r="K168" i="1"/>
  <c r="K170" i="1"/>
  <c r="K230" i="1"/>
  <c r="I229" i="1"/>
  <c r="K229" i="1" s="1"/>
  <c r="I204" i="1"/>
  <c r="I206" i="1"/>
  <c r="K206" i="1" s="1"/>
  <c r="K283" i="1"/>
  <c r="I282" i="1"/>
  <c r="K282" i="1" s="1"/>
  <c r="I203" i="1" l="1"/>
  <c r="K274" i="1"/>
  <c r="I273" i="1"/>
  <c r="K273" i="1" s="1"/>
  <c r="K66" i="1" l="1"/>
  <c r="J65" i="1"/>
  <c r="K102" i="1" l="1"/>
  <c r="K101" i="1" l="1"/>
  <c r="J316" i="1" l="1"/>
  <c r="J313" i="1"/>
  <c r="K317" i="1"/>
  <c r="K315" i="1"/>
  <c r="K314" i="1"/>
  <c r="I316" i="1"/>
  <c r="I313" i="1"/>
  <c r="I312" i="1" l="1"/>
  <c r="K316" i="1"/>
  <c r="J312" i="1"/>
  <c r="K313" i="1"/>
  <c r="J97" i="1"/>
  <c r="J94" i="1" s="1"/>
  <c r="K100" i="1"/>
  <c r="K312" i="1" l="1"/>
  <c r="J61" i="1"/>
  <c r="K61" i="1" s="1"/>
  <c r="K63" i="1" l="1"/>
  <c r="J59" i="1"/>
  <c r="K281" i="1" l="1"/>
  <c r="K279" i="1"/>
  <c r="K277" i="1"/>
  <c r="I280" i="1"/>
  <c r="K280" i="1" s="1"/>
  <c r="I278" i="1"/>
  <c r="K278" i="1" s="1"/>
  <c r="I276" i="1"/>
  <c r="K276" i="1" l="1"/>
  <c r="I275" i="1"/>
  <c r="K275" i="1" s="1"/>
  <c r="I258" i="1"/>
  <c r="I233" i="1"/>
  <c r="I187" i="1" l="1"/>
  <c r="I134" i="1"/>
  <c r="I132" i="1" s="1"/>
  <c r="I131" i="1" s="1"/>
  <c r="K28" i="1" l="1"/>
  <c r="K62" i="1" l="1"/>
  <c r="K343" i="1" l="1"/>
  <c r="K127" i="1" l="1"/>
  <c r="J126" i="1"/>
  <c r="I126" i="1"/>
  <c r="K126" i="1" l="1"/>
  <c r="K241" i="1"/>
  <c r="K351" i="1" l="1"/>
  <c r="M354" i="1"/>
  <c r="N354" i="1" l="1"/>
  <c r="J155" i="1"/>
  <c r="K167" i="1"/>
  <c r="J85" i="1" l="1"/>
  <c r="J84" i="1" s="1"/>
  <c r="K119" i="1" l="1"/>
  <c r="J117" i="1"/>
  <c r="I117" i="1"/>
  <c r="K118" i="1"/>
  <c r="K164" i="1" l="1"/>
  <c r="K163" i="1"/>
  <c r="K162" i="1"/>
  <c r="K161" i="1"/>
  <c r="K160" i="1"/>
  <c r="K159" i="1"/>
  <c r="K158" i="1"/>
  <c r="K157" i="1"/>
  <c r="K91" i="1" l="1"/>
  <c r="K90" i="1"/>
  <c r="K338" i="1" l="1"/>
  <c r="J269" i="1" l="1"/>
  <c r="J264" i="1" s="1"/>
  <c r="I269" i="1"/>
  <c r="K272" i="1"/>
  <c r="K271" i="1"/>
  <c r="K77" i="1"/>
  <c r="J45" i="1" l="1"/>
  <c r="I45" i="1"/>
  <c r="K46" i="1"/>
  <c r="K45" i="1" s="1"/>
  <c r="K337" i="1" l="1"/>
  <c r="K336" i="1"/>
  <c r="K335" i="1"/>
  <c r="K334" i="1"/>
  <c r="K333" i="1"/>
  <c r="K166" i="1"/>
  <c r="K201" i="1"/>
  <c r="I200" i="1"/>
  <c r="I198" i="1"/>
  <c r="K199" i="1"/>
  <c r="I180" i="1"/>
  <c r="K183" i="1"/>
  <c r="K34" i="1" l="1"/>
  <c r="K60" i="1" l="1"/>
  <c r="I59" i="1"/>
  <c r="J64" i="1"/>
  <c r="K64" i="1" s="1"/>
  <c r="K65" i="1"/>
  <c r="K59" i="1" l="1"/>
  <c r="J56" i="1"/>
  <c r="J67" i="1"/>
  <c r="K67" i="1" s="1"/>
  <c r="K69" i="1"/>
  <c r="J47" i="1" l="1"/>
  <c r="K182" i="1"/>
  <c r="K260" i="1" l="1"/>
  <c r="I196" i="1" l="1"/>
  <c r="K165" i="1" l="1"/>
  <c r="J123" i="1"/>
  <c r="K200" i="1"/>
  <c r="K198" i="1"/>
  <c r="K89" i="1" l="1"/>
  <c r="K124" i="1" l="1"/>
  <c r="K125" i="1"/>
  <c r="I123" i="1"/>
  <c r="K123" i="1" l="1"/>
  <c r="I12" i="1" l="1"/>
  <c r="K18" i="1"/>
  <c r="K31" i="1" l="1"/>
  <c r="K32" i="1"/>
  <c r="J71" i="1" l="1"/>
  <c r="J70" i="1" s="1"/>
  <c r="K332" i="1"/>
  <c r="I37" i="1" l="1"/>
  <c r="J40" i="1" l="1"/>
  <c r="J36" i="1" s="1"/>
  <c r="J112" i="1" l="1"/>
  <c r="J107" i="1" s="1"/>
  <c r="K114" i="1" l="1"/>
  <c r="J214" i="1" l="1"/>
  <c r="J213" i="1" s="1"/>
  <c r="K349" i="1"/>
  <c r="K342" i="1"/>
  <c r="J175" i="1"/>
  <c r="K184" i="1"/>
  <c r="J154" i="1"/>
  <c r="K88" i="1"/>
  <c r="K33" i="1"/>
  <c r="K78" i="1" l="1"/>
  <c r="K99" i="1"/>
  <c r="K331" i="1" l="1"/>
  <c r="K330" i="1"/>
  <c r="K329" i="1"/>
  <c r="K328" i="1"/>
  <c r="K327" i="1"/>
  <c r="K326" i="1"/>
  <c r="K325" i="1"/>
  <c r="K322" i="1"/>
  <c r="K270" i="1"/>
  <c r="K269" i="1" s="1"/>
  <c r="K268" i="1"/>
  <c r="K266" i="1"/>
  <c r="K224" i="1"/>
  <c r="K220" i="1"/>
  <c r="K218" i="1"/>
  <c r="K216" i="1"/>
  <c r="K212" i="1"/>
  <c r="K211" i="1"/>
  <c r="K210" i="1"/>
  <c r="K208" i="1"/>
  <c r="K205" i="1"/>
  <c r="K197" i="1"/>
  <c r="K195" i="1"/>
  <c r="K188" i="1"/>
  <c r="K187" i="1"/>
  <c r="K186" i="1"/>
  <c r="K179" i="1"/>
  <c r="K177" i="1"/>
  <c r="K153" i="1"/>
  <c r="K151" i="1"/>
  <c r="K149" i="1"/>
  <c r="K147" i="1"/>
  <c r="K145" i="1"/>
  <c r="K143" i="1"/>
  <c r="K130" i="1"/>
  <c r="K122" i="1"/>
  <c r="K120" i="1"/>
  <c r="K116" i="1"/>
  <c r="K113" i="1"/>
  <c r="K111" i="1"/>
  <c r="K109" i="1"/>
  <c r="K104" i="1"/>
  <c r="K98" i="1"/>
  <c r="K87" i="1"/>
  <c r="K81" i="1"/>
  <c r="K80" i="1"/>
  <c r="K76" i="1"/>
  <c r="K58" i="1"/>
  <c r="K55" i="1"/>
  <c r="K53" i="1"/>
  <c r="K50" i="1"/>
  <c r="K44" i="1"/>
  <c r="K42" i="1"/>
  <c r="K41" i="1"/>
  <c r="K39" i="1"/>
  <c r="K30" i="1"/>
  <c r="J22" i="1"/>
  <c r="K19" i="1"/>
  <c r="K17" i="1"/>
  <c r="K15" i="1"/>
  <c r="K14" i="1"/>
  <c r="K340" i="1"/>
  <c r="K346" i="1"/>
  <c r="K348" i="1"/>
  <c r="K339" i="1"/>
  <c r="K341" i="1"/>
  <c r="K347" i="1"/>
  <c r="K344" i="1"/>
  <c r="K345" i="1"/>
  <c r="J12" i="1" l="1"/>
  <c r="J11" i="1" s="1"/>
  <c r="K227" i="1"/>
  <c r="K225" i="1"/>
  <c r="K259" i="1"/>
  <c r="K256" i="1"/>
  <c r="K254" i="1"/>
  <c r="K252" i="1"/>
  <c r="K235" i="1"/>
  <c r="K234" i="1"/>
  <c r="J233" i="1"/>
  <c r="J236" i="1"/>
  <c r="J231" i="1" s="1"/>
  <c r="J221" i="1" s="1"/>
  <c r="K239" i="1"/>
  <c r="J318" i="1" l="1"/>
  <c r="I219" i="1"/>
  <c r="K219" i="1" s="1"/>
  <c r="I217" i="1"/>
  <c r="K217" i="1" s="1"/>
  <c r="K156" i="1" l="1"/>
  <c r="K75" i="1"/>
  <c r="K38" i="1"/>
  <c r="K16" i="1"/>
  <c r="K24" i="1" l="1"/>
  <c r="K22" i="1" s="1"/>
  <c r="K27" i="1"/>
  <c r="I71" i="1"/>
  <c r="K72" i="1"/>
  <c r="K251" i="1"/>
  <c r="I267" i="1"/>
  <c r="K267" i="1" s="1"/>
  <c r="I265" i="1"/>
  <c r="K71" i="1" l="1"/>
  <c r="K265" i="1"/>
  <c r="I264" i="1"/>
  <c r="I22" i="1"/>
  <c r="K323" i="1"/>
  <c r="I355" i="1"/>
  <c r="I57" i="1"/>
  <c r="I52" i="1"/>
  <c r="K52" i="1" s="1"/>
  <c r="I54" i="1"/>
  <c r="K54" i="1" s="1"/>
  <c r="K134" i="1"/>
  <c r="I121" i="1"/>
  <c r="K121" i="1" s="1"/>
  <c r="K117" i="1"/>
  <c r="I232" i="1"/>
  <c r="I129" i="1"/>
  <c r="K129" i="1" s="1"/>
  <c r="I152" i="1"/>
  <c r="K152" i="1" s="1"/>
  <c r="I150" i="1"/>
  <c r="K150" i="1" s="1"/>
  <c r="I148" i="1"/>
  <c r="K148" i="1" s="1"/>
  <c r="I146" i="1"/>
  <c r="K146" i="1" s="1"/>
  <c r="I144" i="1"/>
  <c r="K144" i="1" s="1"/>
  <c r="K13" i="1"/>
  <c r="K37" i="1"/>
  <c r="K57" i="1" l="1"/>
  <c r="K56" i="1" s="1"/>
  <c r="I56" i="1"/>
  <c r="K264" i="1"/>
  <c r="K232" i="1"/>
  <c r="K233" i="1"/>
  <c r="I51" i="1"/>
  <c r="K51" i="1" s="1"/>
  <c r="I320" i="1"/>
  <c r="K258" i="1"/>
  <c r="K255" i="1"/>
  <c r="I240" i="1"/>
  <c r="K240" i="1" s="1"/>
  <c r="K236" i="1"/>
  <c r="I226" i="1"/>
  <c r="K226" i="1" s="1"/>
  <c r="I223" i="1"/>
  <c r="I215" i="1"/>
  <c r="K215" i="1" s="1"/>
  <c r="I214" i="1"/>
  <c r="I209" i="1"/>
  <c r="I202" i="1" s="1"/>
  <c r="K204" i="1"/>
  <c r="K196" i="1"/>
  <c r="I185" i="1"/>
  <c r="K185" i="1" s="1"/>
  <c r="K180" i="1"/>
  <c r="I178" i="1"/>
  <c r="K178" i="1" s="1"/>
  <c r="I176" i="1"/>
  <c r="I142" i="1"/>
  <c r="K132" i="1"/>
  <c r="I115" i="1"/>
  <c r="K115" i="1" s="1"/>
  <c r="I112" i="1"/>
  <c r="I110" i="1"/>
  <c r="K110" i="1" s="1"/>
  <c r="I108" i="1"/>
  <c r="I103" i="1"/>
  <c r="K103" i="1" s="1"/>
  <c r="K97" i="1"/>
  <c r="I95" i="1"/>
  <c r="K95" i="1" s="1"/>
  <c r="K85" i="1"/>
  <c r="K84" i="1"/>
  <c r="I49" i="1"/>
  <c r="I43" i="1"/>
  <c r="K43" i="1" s="1"/>
  <c r="I40" i="1"/>
  <c r="K40" i="1" s="1"/>
  <c r="K12" i="1"/>
  <c r="K176" i="1" l="1"/>
  <c r="I175" i="1"/>
  <c r="K175" i="1" s="1"/>
  <c r="I231" i="1"/>
  <c r="K231" i="1"/>
  <c r="K223" i="1"/>
  <c r="I222" i="1"/>
  <c r="K209" i="1"/>
  <c r="I107" i="1"/>
  <c r="K107" i="1" s="1"/>
  <c r="K108" i="1"/>
  <c r="K112" i="1"/>
  <c r="K214" i="1"/>
  <c r="I213" i="1"/>
  <c r="K213" i="1" s="1"/>
  <c r="I48" i="1"/>
  <c r="K49" i="1"/>
  <c r="I94" i="1"/>
  <c r="I128" i="1"/>
  <c r="K128" i="1" s="1"/>
  <c r="K131" i="1"/>
  <c r="I141" i="1"/>
  <c r="K141" i="1" s="1"/>
  <c r="K142" i="1"/>
  <c r="I154" i="1"/>
  <c r="K155" i="1"/>
  <c r="I192" i="1"/>
  <c r="I191" i="1" s="1"/>
  <c r="K193" i="1"/>
  <c r="I319" i="1"/>
  <c r="I36" i="1"/>
  <c r="I11" i="1" s="1"/>
  <c r="K94" i="1" l="1"/>
  <c r="I70" i="1"/>
  <c r="K70" i="1" s="1"/>
  <c r="K222" i="1"/>
  <c r="I221" i="1"/>
  <c r="K154" i="1"/>
  <c r="K48" i="1"/>
  <c r="K47" i="1"/>
  <c r="K192" i="1"/>
  <c r="K191" i="1"/>
  <c r="K203" i="1"/>
  <c r="K202" i="1"/>
  <c r="K11" i="1"/>
  <c r="K36" i="1"/>
  <c r="I318" i="1" l="1"/>
  <c r="K221" i="1"/>
  <c r="K318" i="1" s="1"/>
  <c r="I354" i="1" l="1"/>
  <c r="K321" i="1" l="1"/>
  <c r="J320" i="1"/>
  <c r="K320" i="1" s="1"/>
  <c r="J319" i="1" l="1"/>
  <c r="K319" i="1" s="1"/>
  <c r="K354" i="1" s="1"/>
  <c r="J354" i="1" l="1"/>
</calcChain>
</file>

<file path=xl/sharedStrings.xml><?xml version="1.0" encoding="utf-8"?>
<sst xmlns="http://schemas.openxmlformats.org/spreadsheetml/2006/main" count="779" uniqueCount="683">
  <si>
    <t>Код бюджетной классификации</t>
  </si>
  <si>
    <t>ГРБС</t>
  </si>
  <si>
    <t>Рз,Пр</t>
  </si>
  <si>
    <t>ЦСР</t>
  </si>
  <si>
    <t>ВР</t>
  </si>
  <si>
    <t>2.</t>
  </si>
  <si>
    <t>2.1.</t>
  </si>
  <si>
    <t>0701</t>
  </si>
  <si>
    <t>0702</t>
  </si>
  <si>
    <t>0709</t>
  </si>
  <si>
    <t>2.2.</t>
  </si>
  <si>
    <t>3.</t>
  </si>
  <si>
    <t>4.</t>
  </si>
  <si>
    <t>4.2.</t>
  </si>
  <si>
    <t>4.3.</t>
  </si>
  <si>
    <t>5.</t>
  </si>
  <si>
    <t>6.</t>
  </si>
  <si>
    <t>7.</t>
  </si>
  <si>
    <t>8.</t>
  </si>
  <si>
    <t>10.</t>
  </si>
  <si>
    <t>11.</t>
  </si>
  <si>
    <t>10.1.</t>
  </si>
  <si>
    <t>13.</t>
  </si>
  <si>
    <t>14.</t>
  </si>
  <si>
    <t>15.</t>
  </si>
  <si>
    <t>15.1.</t>
  </si>
  <si>
    <t>980</t>
  </si>
  <si>
    <t>982</t>
  </si>
  <si>
    <t>0113</t>
  </si>
  <si>
    <t>0801</t>
  </si>
  <si>
    <t>0412</t>
  </si>
  <si>
    <t>977</t>
  </si>
  <si>
    <t>0405</t>
  </si>
  <si>
    <t>1102</t>
  </si>
  <si>
    <t>0409</t>
  </si>
  <si>
    <t>0804</t>
  </si>
  <si>
    <t>0502</t>
  </si>
  <si>
    <t>971</t>
  </si>
  <si>
    <t xml:space="preserve">Администрация Яковлевского муниципального района </t>
  </si>
  <si>
    <t>ведомство</t>
  </si>
  <si>
    <t>целевая статья</t>
  </si>
  <si>
    <t>000</t>
  </si>
  <si>
    <t>Наименование</t>
  </si>
  <si>
    <t>Расходы на обеспечение деятельности (оказание услуг, выполнение работ) муниципальных учреждений</t>
  </si>
  <si>
    <t>Модернизация системы дошкольного образования</t>
  </si>
  <si>
    <t>Создание условий для отдыха, оздоровления, занятости детей и подростков</t>
  </si>
  <si>
    <t>Пенсии за выслугу лет муниципальным служащим Яковлевского района</t>
  </si>
  <si>
    <t>Обеспечение беспрепятственного доступа инвалидов к объектам социальной инфраструктуры и информации</t>
  </si>
  <si>
    <t>Финансовая поддержка субъектов малого и среднего предпринимательства</t>
  </si>
  <si>
    <t>Организация и проведение ежегодного конкурса "Лучший предприниматель года"</t>
  </si>
  <si>
    <t>Проведение мероприятий для детей и молодежи</t>
  </si>
  <si>
    <t>Мероприятия по развитию сельского хозяйства в Яковлевском районе</t>
  </si>
  <si>
    <t>Мероприятия по информационному обеспечению органов местного самоуправления Яковлевского района</t>
  </si>
  <si>
    <t>Организация, проведение и участие в спортивных мероприятиях</t>
  </si>
  <si>
    <t>Организационные, технические и технологические мероприятия по пожарной безопасности учреждений, финансируемых из бюджета Яковлевского района</t>
  </si>
  <si>
    <t>Организация проведения социально-значимых культурно-массовых мероприятий</t>
  </si>
  <si>
    <t>Организация и проведение мероприятий по развитию библиотечного дела, популяризации чтения</t>
  </si>
  <si>
    <t>Мероприятия по патриотическому воспитанию граждан Яковлевского района</t>
  </si>
  <si>
    <t>Мероприятия по социализации пожилых людей в обществе</t>
  </si>
  <si>
    <t>Мероприятия по оценке недвижимости, признании прав в отношении муниципального имущества</t>
  </si>
  <si>
    <t>Содержание муниципального жилищного фонда</t>
  </si>
  <si>
    <t>Содержание территории Яковлевского муниципального района</t>
  </si>
  <si>
    <t>Выравнивание бюджетной обеспеченности поселений из районного фонда финансовой поддержки за счет средств местного бюджета</t>
  </si>
  <si>
    <t>Содержание и модернизация коммунальной инфраструктуры</t>
  </si>
  <si>
    <t>02 0 00 00000</t>
  </si>
  <si>
    <t>02 1 00 00000</t>
  </si>
  <si>
    <t>02 1 01 20020</t>
  </si>
  <si>
    <t>02 1 01 20030</t>
  </si>
  <si>
    <t>02 1 01 70010</t>
  </si>
  <si>
    <t>02 1 01 93070</t>
  </si>
  <si>
    <t>02 2 00 00000</t>
  </si>
  <si>
    <t>02 1 01 00000</t>
  </si>
  <si>
    <t>02 2 01 00000</t>
  </si>
  <si>
    <t>02 2 01 70010</t>
  </si>
  <si>
    <t>02 2 01 93060</t>
  </si>
  <si>
    <t>02 3 00 00000</t>
  </si>
  <si>
    <t xml:space="preserve">02 3 01 00000 </t>
  </si>
  <si>
    <t>02 3 01 70010</t>
  </si>
  <si>
    <t>02 3 02 00000</t>
  </si>
  <si>
    <t>02 3 02 93080</t>
  </si>
  <si>
    <t>02 3 02 20070</t>
  </si>
  <si>
    <t>03 0 00 00000</t>
  </si>
  <si>
    <t>03 1 00 00000</t>
  </si>
  <si>
    <t>03 1 01 00000</t>
  </si>
  <si>
    <t>03 2 00 00000</t>
  </si>
  <si>
    <t>03 3 00 00000</t>
  </si>
  <si>
    <t>04 0 00 00000</t>
  </si>
  <si>
    <t>04 1 00 00000</t>
  </si>
  <si>
    <t>04 1 01 00000</t>
  </si>
  <si>
    <t>04 1 01 70010</t>
  </si>
  <si>
    <t>04 1 01 20090</t>
  </si>
  <si>
    <t>04 2 00 00000</t>
  </si>
  <si>
    <t>04 2 01 00000</t>
  </si>
  <si>
    <t>04 2 01 70010</t>
  </si>
  <si>
    <t>04 2 01 20230</t>
  </si>
  <si>
    <t>04 3 00 00000</t>
  </si>
  <si>
    <t>04 3 01 00000</t>
  </si>
  <si>
    <t>04 3 01 20100</t>
  </si>
  <si>
    <t>05 0 00 00000</t>
  </si>
  <si>
    <t>06 0 00 00000</t>
  </si>
  <si>
    <t>07 0 00 00000</t>
  </si>
  <si>
    <t>08 0 00 00000</t>
  </si>
  <si>
    <t>10 0 00 00000</t>
  </si>
  <si>
    <t>Расходы по обеспечению безопасности дорожного движения</t>
  </si>
  <si>
    <t>11 0 00 00000</t>
  </si>
  <si>
    <t>13 0 00 00000</t>
  </si>
  <si>
    <t>14 0 00 00000</t>
  </si>
  <si>
    <t>14 1 00 00000</t>
  </si>
  <si>
    <t>14 1 01 00000</t>
  </si>
  <si>
    <t>15 0 00 00000</t>
  </si>
  <si>
    <t>15 1 00 00000</t>
  </si>
  <si>
    <t>Основное мероприятие: "Финансовая поддержка субъектов малого и среднего предпринимательства"</t>
  </si>
  <si>
    <t>15 1 01 00000</t>
  </si>
  <si>
    <t>15 1 01 20190</t>
  </si>
  <si>
    <t>15 1 02 00000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</si>
  <si>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</si>
  <si>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15 2 00 00000</t>
  </si>
  <si>
    <t>15 2 01 00000</t>
  </si>
  <si>
    <t>15 2 01 10030</t>
  </si>
  <si>
    <t>15 2 02 00000</t>
  </si>
  <si>
    <t>15 2 02 60030</t>
  </si>
  <si>
    <t xml:space="preserve">Основное мероприятие "Реализация образовательных программ дошкольного образования" </t>
  </si>
  <si>
    <t>Основное мероприятие "Реализация программ начального общего, основного общего и среднего образования"</t>
  </si>
  <si>
    <t>Основное мероприятие "Реализация дополнительных общеобразовательных программ и обеспечение условий их предоставления"</t>
  </si>
  <si>
    <t>Основное мероприятие "Организация и обеспечение отдыха и оздоровления детей и подростков"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</si>
  <si>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</si>
  <si>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</si>
  <si>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03 1 01 20080</t>
  </si>
  <si>
    <t>03 2 01 00000</t>
  </si>
  <si>
    <t>03 2 01 80020</t>
  </si>
  <si>
    <t>03 2 02 00000</t>
  </si>
  <si>
    <t>03 2 02 80050</t>
  </si>
  <si>
    <t>Основное мероприятие "Выплата доплат к пенсии"</t>
  </si>
  <si>
    <t>Основное мероприятие "Обеспечение поддержки иннициатив общественной организации"</t>
  </si>
  <si>
    <t>Основное мероприятие "Обеспечение деятельности учреждений культуры"</t>
  </si>
  <si>
    <t>Основное мероприятие "Обеспечение деятельности библиотек"</t>
  </si>
  <si>
    <t>Основное мероприятие "Организация мероприятий, направленных на патриотическое воспитание граждан"</t>
  </si>
  <si>
    <t>Отдельное мероприятие "Мероприятие по осуществлению руководства и управления в сфере культуры"</t>
  </si>
  <si>
    <t>Основное мероприятие "Содержание и ремонт памятников и объектов культурного наследия"</t>
  </si>
  <si>
    <t>04 3 02 00000</t>
  </si>
  <si>
    <t>04 3 02 20320</t>
  </si>
  <si>
    <t>Отдельное мероприятия "Содержание муниципального жилищного фонда"</t>
  </si>
  <si>
    <t>Отдельное мероприятияе "Содержание территории Яковлевского муниципального района"</t>
  </si>
  <si>
    <t>Основное мероприятие "Организация выполнения и осуществления мер пожарной безопасности в Яковлевском муниципальном районе"</t>
  </si>
  <si>
    <t>Отдельное мероприятие "Развитие физической культуры и спорта"</t>
  </si>
  <si>
    <t>Отдельное мероприятие "Содержание дорожной сети"</t>
  </si>
  <si>
    <t>Отдельное мероприятие "Обеспечение безопасности дорожного движения"</t>
  </si>
  <si>
    <t>Отдельное мероприятие "Обеспечение органов местного самоуправления Яковлевского муниципального района средствами вычислительной техники, лицензионных программных средств"</t>
  </si>
  <si>
    <t>Отдельное мероприятие «Мероприятия по оказанию информационно-консультационной помощи сельскохозяйственным товаропроизводителям»</t>
  </si>
  <si>
    <t>Отдельное мероприятие "Проведение мероприятий для детей и молодежи"</t>
  </si>
  <si>
    <t>Основное мероприятие "Формирование положительного образа предпринимателя, популяризация роли предпринимательства"</t>
  </si>
  <si>
    <t>15 1 02 20200</t>
  </si>
  <si>
    <t>Основное мероприятие «Управление бюджетным процессом»</t>
  </si>
  <si>
    <t>Основное мероприятие «Совершенствование межбюджетных отношений в Яковлевском муниципальном районе»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</si>
  <si>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</si>
  <si>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</si>
  <si>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</si>
  <si>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</si>
  <si>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99 9 99 00000</t>
  </si>
  <si>
    <t>Глава Яковлевского муниципального района</t>
  </si>
  <si>
    <t>99 9 99 10030</t>
  </si>
  <si>
    <t>99 9 99 10010</t>
  </si>
  <si>
    <t>Председатель представительного органа муниципального образованя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</si>
  <si>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</si>
  <si>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</si>
  <si>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</si>
  <si>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</si>
  <si>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</si>
  <si>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Резервный фонд администрации Яковлевского муниципального района</t>
  </si>
  <si>
    <t>99 9 99 20310</t>
  </si>
  <si>
    <t>Непрограммные мероприятия</t>
  </si>
  <si>
    <t>99 9 99 59300</t>
  </si>
  <si>
    <t>99 9 99 93100</t>
  </si>
  <si>
    <t>99 9 99 51200</t>
  </si>
  <si>
    <t>99 9 99 93040</t>
  </si>
  <si>
    <t>99 9 99 93120</t>
  </si>
  <si>
    <t>Всего расходов по муниципальным программам</t>
  </si>
  <si>
    <t>Всего расходов</t>
  </si>
  <si>
    <t>Содержание и ремонт памятников и объектов культурного наследия</t>
  </si>
  <si>
    <t>Отдельное мероприятие "Содержание и модернизация коммунальной инфраструктуры"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</si>
  <si>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деятельность"</t>
  </si>
  <si>
    <t>Проектирование и (или) строительство, реконструкция, модернизацияи капитальный ремонт объектов водопроводно-канализацинного хозяйства</t>
  </si>
  <si>
    <t>15 1 01 R0645</t>
  </si>
  <si>
    <t>Государственная поддержку малого и среднего предпринимательства, включая крестьянские (фермерские) хозяйства</t>
  </si>
  <si>
    <t>15 1 01 50640</t>
  </si>
  <si>
    <t>ХОЗУ</t>
  </si>
  <si>
    <t>ФУ</t>
  </si>
  <si>
    <t>адм 0104</t>
  </si>
  <si>
    <t>адм 0113</t>
  </si>
  <si>
    <t>адм 0505</t>
  </si>
  <si>
    <t>адм 0709</t>
  </si>
  <si>
    <t>дума</t>
  </si>
  <si>
    <t>ксп</t>
  </si>
  <si>
    <t>Отдельное мероприятие "Капитальный ремонт и ремонт автомобильных  дорог общего пользования населенных пунктов"</t>
  </si>
  <si>
    <t>адм 0707</t>
  </si>
  <si>
    <t>Процентные платежи по муниципальному долгу</t>
  </si>
  <si>
    <t>Отдельное мероприятие: «Организация участия товаропроизводителей Яковлевского муниципального райна в мероприятиях, проводимых Администрацией Приморского края»</t>
  </si>
  <si>
    <t>Участие в краевом совещании по итогам работы предприятий агропромышленного комплекса Приморского края</t>
  </si>
  <si>
    <t>Отдельное мероприятие "Мероприятия по обеспечению сил и средств гражданской обороны и чрезвычайных ситуаций"</t>
  </si>
  <si>
    <t>06 1 00 00000</t>
  </si>
  <si>
    <t>Обеспечение запасами материальных средств</t>
  </si>
  <si>
    <t>Поддержка лучших работников муниципальных учреждений культуры, находящихся на территории сельских поселений за счет средств районного бюджета</t>
  </si>
  <si>
    <t>04 1 01 S0390</t>
  </si>
  <si>
    <t>Поддержка муниципальных учреждений культуры за счет средств районного бюджета</t>
  </si>
  <si>
    <t>04 1 01 S0400</t>
  </si>
  <si>
    <t>Содержание автомобильных дорог</t>
  </si>
  <si>
    <t>Отдельное мероприятие "Проектирование и строительство автомобильных дорог общего пользования"</t>
  </si>
  <si>
    <t>Отдельное мероприятие "Приобретение дорожной техники, оборудования (приборов и устройств)"</t>
  </si>
  <si>
    <t>Основное мероприятие "Совершенствование управления муниципальным долгом"</t>
  </si>
  <si>
    <t>15 2 03 00000</t>
  </si>
  <si>
    <t>15  2 03 10090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</si>
  <si>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</si>
  <si>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</si>
  <si>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99 9 99 10080</t>
  </si>
  <si>
    <t>Проведение выборов и референдумов</t>
  </si>
  <si>
    <t>15 2 02 93110</t>
  </si>
  <si>
    <t>Отдельное мероприятие "Обеспечение качественным водоснабжением жителей многоквартирных домов жд.ст. Варфоломеевка, жд.ст.Сысоевка"</t>
  </si>
  <si>
    <t>Дотации на поддержку мер по обеспечению сбалансированности бюджетов сельских поселений</t>
  </si>
  <si>
    <t>15 2 02 60040</t>
  </si>
  <si>
    <t>Отдельное мероприятие "Мероприятия по разработке проекта ликвидации действующей свалки твердых коммунальных отходов с. Яковлевка</t>
  </si>
  <si>
    <t>Разработка проекта ликвидации действующей свалки твердых коммунальных отходов в с. Яковлевка</t>
  </si>
  <si>
    <t>07  0 01 00000</t>
  </si>
  <si>
    <t>07 0 02 00000</t>
  </si>
  <si>
    <t>07 0 02 20460</t>
  </si>
  <si>
    <t>Отдельное мероприятие "Мероприятия по ликвидации действующей свалки твердых коммунальных отходов с. Яковлевка"</t>
  </si>
  <si>
    <t>07 0 03 00000</t>
  </si>
  <si>
    <t>Мероприятия по ликвидации действующей свалки твердых коммунальных отходов с. Яковлевка</t>
  </si>
  <si>
    <t>07 0 03 20470</t>
  </si>
  <si>
    <t>Отдельное мероприятие "Мероприятия по строительству площадок (мест) накопления твердых коммунальных отходов"</t>
  </si>
  <si>
    <t>07 0 04 00000</t>
  </si>
  <si>
    <t>07 0 04 20480</t>
  </si>
  <si>
    <t>Отдельное мероприятие "Мероприятия по содержанию площадок (мест) накопления твердых коммунальных отходов"</t>
  </si>
  <si>
    <t>07 0 05 00000</t>
  </si>
  <si>
    <t>Мероприятия по содержанию площадок (мест)  накопления твердых коммунальных отходов</t>
  </si>
  <si>
    <t>07 0 05 20490</t>
  </si>
  <si>
    <t>07 0 06 00000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</si>
  <si>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</si>
  <si>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</si>
  <si>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t>07 0 06 20500</t>
  </si>
  <si>
    <t>Отдельное мероприятие "Реконструкция очистных сооружений"</t>
  </si>
  <si>
    <t>Реконструкция очистных сооружений</t>
  </si>
  <si>
    <t>Отдельное мероприятие «Обеспечение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инфраструктурой»</t>
  </si>
  <si>
    <t>Обеспечение земельных участков, предоставленных на бесплатной основе гражданам, имеющим трех и более детей под строительство индивидуальных жилых домов, инженерной инфраструктурой</t>
  </si>
  <si>
    <t>03 4 00 00000</t>
  </si>
  <si>
    <t>Основное мероприятие «Социальная поддержка молодых специалистов здравоохранения»</t>
  </si>
  <si>
    <t>Мероприятия по социальной поддержке молодых специалистов здравоохранения</t>
  </si>
  <si>
    <t>«Переселение граждан из аварийного жилищного фонда на территории Яковлевского муниципального района» на 2019 – 2025 годы</t>
  </si>
  <si>
    <t>Разработка проектов сноса аварийных  многоквартирных домов</t>
  </si>
  <si>
    <t>Мероприятия по сносу аварийных многоквартирных жилых домов</t>
  </si>
  <si>
    <t>Отдельное мероприятие «Мероприятия по строительству благоустроенных жилых домов, приобретению жилых помещений в благоустроенных жилых домах у застройщиков или участие в долевом строительстве»</t>
  </si>
  <si>
    <t>Строительство благоустроенных жилых домов, приобретение жилых помещений в благоустроенных жилых домах у застройщиков или участие в долевом строительстве</t>
  </si>
  <si>
    <t>16 0 00 00000</t>
  </si>
  <si>
    <t>16 0 01 00000</t>
  </si>
  <si>
    <t>16 0 01 20440</t>
  </si>
  <si>
    <t>16 0 02 00000</t>
  </si>
  <si>
    <t>16 0 02 20450</t>
  </si>
  <si>
    <t>16 0 03 00000</t>
  </si>
  <si>
    <t>16 0 03 40100</t>
  </si>
  <si>
    <t>Погашение просроченной кредиторской задолженности</t>
  </si>
  <si>
    <t>99 9 99 20520</t>
  </si>
  <si>
    <t>Муниципальная программа "Развитие физической культуры и спорта в Яковлевском муниципальном районе на 2019 - 2025 годы"</t>
  </si>
  <si>
    <t>08 0 01 20150</t>
  </si>
  <si>
    <t>08 0 01 00000</t>
  </si>
  <si>
    <t>Муниципальная программа "Молодежь - Яковлевскому муниципальному району на 2019 - 2025 годы"</t>
  </si>
  <si>
    <t>Подпрограмма"Обеспечение жильем молодых семей Яковлевского муниципального района" на 2019 - 2025 годы</t>
  </si>
  <si>
    <t>Отдельное мероприятие  "Развитие юнармейского движения"</t>
  </si>
  <si>
    <t>13 0 03 00000</t>
  </si>
  <si>
    <t>13 0 03 20410</t>
  </si>
  <si>
    <t xml:space="preserve">Муниципальная программа "Экономическое развитие и инновационная экономика Яковлевского муниципального района" на 2019 - 2025 годы </t>
  </si>
  <si>
    <t>14 0 02 00000</t>
  </si>
  <si>
    <t>Подпрограмма "Развитие малого и среднего предпринимательства в Яковлевском муниципальном районе" на 2019-2025 годы</t>
  </si>
  <si>
    <t>Подпрограмма «Повышение эффективности управления муниципальными финансами в Яковлевском муниципальном районе» на 2019 – 2025 годы</t>
  </si>
  <si>
    <t>Муниципальная программа "Развитие образования Яковлевского муниципального района" на 2019-2025 годы</t>
  </si>
  <si>
    <t>Подпрограмма "Развитие системы дошкольного образования" на 2019-2025 годы</t>
  </si>
  <si>
    <r>
      <t xml:space="preserve">Подпрограмма "Развитие системы </t>
    </r>
    <r>
      <rPr>
        <b/>
        <sz val="11"/>
        <rFont val="Times New Roman"/>
        <family val="1"/>
        <charset val="204"/>
      </rPr>
      <t>общего о</t>
    </r>
    <r>
      <rPr>
        <b/>
        <sz val="11"/>
        <color theme="1"/>
        <rFont val="Times New Roman"/>
        <family val="1"/>
        <charset val="204"/>
      </rPr>
      <t>бразования" на 2019-2025 годы</t>
    </r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</si>
  <si>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</si>
  <si>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Муниципальная программа "Социальная поддержка населения Яковлевского муниципального района" на 2019 - 2025 годы</t>
  </si>
  <si>
    <t>Подпрограмма "Доступная среда" на 2019-2025 годы</t>
  </si>
  <si>
    <t>Подпрограмма "Социальная поддержка пенсионеров в Яковлевском муниципальном районе" на 2019-2025 годы</t>
  </si>
  <si>
    <t>Муниципальная программа "Развитие культуры в Яковлевском муниципальном районе" на 2019 - 2025 годы</t>
  </si>
  <si>
    <t>Подпрограмма "Сохранение и развитие культуры в Яковлевском муниципальном районе" на 2019-2025 годы</t>
  </si>
  <si>
    <t>Подпрограмма "Сохранение и развитие библиотечно-информационного дела в Яковлевском муниципальном районе" на 2019 - 2025 годы</t>
  </si>
  <si>
    <t>Подпрограмма "Патриотическое воспитание граждан Российской Федерации в Яковлевском муниципальном районе" на 2019-2025 годы</t>
  </si>
  <si>
    <t>Муниципальная программа "Обеспечение качественными услугами жилищно-коммунального хозяйства населения Яковлевского муниципального района" на 2019 - 2025 годы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</si>
  <si>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</si>
  <si>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Подпрограмма "Пожарная безопасность" на 2019 - 2025 годы</t>
  </si>
  <si>
    <t>Муниципальная программа "Охрана окружающей среды в Яковлевском муниципальном районе" на 2019 - 2025 годы</t>
  </si>
  <si>
    <t>Муниципальная программа "Развитие транспортного комплекса Яковлевского муниципального района" на 2019 - 2025 годы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</si>
  <si>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</si>
  <si>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11 0 01 00000</t>
  </si>
  <si>
    <t>11 0 01 10070</t>
  </si>
  <si>
    <t>11 0 02 00000</t>
  </si>
  <si>
    <t>Отдельное мероприятие "Предоставление субсидий МБУ "Редакция районной газеты "Сельский труженик" Яковлевского муниципального района</t>
  </si>
  <si>
    <t>11 0 02 70010</t>
  </si>
  <si>
    <t>Мероприятия по разработке проекта зон охраны объекта культурного наследия и историко-культурной экспертизы проекта</t>
  </si>
  <si>
    <t>04 3 02 20560</t>
  </si>
  <si>
    <t>04 1 01 20540</t>
  </si>
  <si>
    <t>Мероприятия по приобретению многофункционального мобильного культурного центра</t>
  </si>
  <si>
    <t>04 1 01 20550</t>
  </si>
  <si>
    <t>10 0 01 00000</t>
  </si>
  <si>
    <t>10 0 01 20360</t>
  </si>
  <si>
    <t>10 0 02 00000</t>
  </si>
  <si>
    <t>10 0 02 20300</t>
  </si>
  <si>
    <t>10 0 03 00000</t>
  </si>
  <si>
    <t>10 0 03 40050</t>
  </si>
  <si>
    <t>10 0 04 00000</t>
  </si>
  <si>
    <t>10 0 04 20370</t>
  </si>
  <si>
    <t>10 0 05 00000</t>
  </si>
  <si>
    <t>10 0 05 20380</t>
  </si>
  <si>
    <t>05 0 01 00000</t>
  </si>
  <si>
    <t>05 0 01 20270</t>
  </si>
  <si>
    <t>05 0 02 00000</t>
  </si>
  <si>
    <t>05 0 02 20280</t>
  </si>
  <si>
    <t>05 0 03 00000</t>
  </si>
  <si>
    <t>05 0 03 20290</t>
  </si>
  <si>
    <t>05 0 04 00000</t>
  </si>
  <si>
    <t>05 0 05 00000</t>
  </si>
  <si>
    <t>05 0 06 00000</t>
  </si>
  <si>
    <t>15 0 03 00000</t>
  </si>
  <si>
    <t>Отдельное мероприятие "Мероприятия по очистке действующей свалки"</t>
  </si>
  <si>
    <t>Мероприятия по очистке действующей свалки</t>
  </si>
  <si>
    <t>07 0 01 20570</t>
  </si>
  <si>
    <t>Мероприятия по строительству площадок (мест) накопления твердых коммунальных отходов</t>
  </si>
  <si>
    <t xml:space="preserve">всего </t>
  </si>
  <si>
    <t xml:space="preserve">Расходы на обеспечение деятельности (оказание услуг, выполнение работ) муниципальных учреждений </t>
  </si>
  <si>
    <t>рублей</t>
  </si>
  <si>
    <t>Капитальный ремонт и ремонт автомобильных дорог общего пользования населенных пунктов</t>
  </si>
  <si>
    <t xml:space="preserve"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</t>
  </si>
  <si>
    <t xml:space="preserve"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</t>
  </si>
  <si>
    <t>02 0 01 00000</t>
  </si>
  <si>
    <t>02 0 01 70010</t>
  </si>
  <si>
    <t>04 0 01 00000</t>
  </si>
  <si>
    <t>04 0 01 70010</t>
  </si>
  <si>
    <t>05 0 04 20420</t>
  </si>
  <si>
    <t>05 0 05 40110</t>
  </si>
  <si>
    <t>05 0 06 20510</t>
  </si>
  <si>
    <t>06 0 01 00000</t>
  </si>
  <si>
    <t>06 0 01 20110</t>
  </si>
  <si>
    <t>06 1 01 00000</t>
  </si>
  <si>
    <t>06 1 01 70040</t>
  </si>
  <si>
    <t>13 0 01 00000</t>
  </si>
  <si>
    <t>13 0 01 20170</t>
  </si>
  <si>
    <t>14 0 01 00000</t>
  </si>
  <si>
    <t>14 0 01 20180</t>
  </si>
  <si>
    <t>14 0 02 20530</t>
  </si>
  <si>
    <t>15 0 01 00000</t>
  </si>
  <si>
    <t>15 0 01 70010</t>
  </si>
  <si>
    <t>15 0 02 00000</t>
  </si>
  <si>
    <t>15 0 02 20260</t>
  </si>
  <si>
    <t>15 0 03 20340</t>
  </si>
  <si>
    <t>02 2 01 93150</t>
  </si>
  <si>
    <t>Расходы бюджетам муниципальных образований Приморского края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</si>
  <si>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02 2 01 50970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</si>
  <si>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</si>
  <si>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04 2 01 92540</t>
  </si>
  <si>
    <t>99 9 99 93130</t>
  </si>
  <si>
    <t>Субсидии бюджетам муниципальных образований Приморского края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</si>
  <si>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</si>
  <si>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Обеспечение качественным водоснабжением жителей многоквартирных домов жд.ст.  Варфоломеевка, жд.ст. Сысоевка"</t>
  </si>
  <si>
    <t>05 0 03 92320</t>
  </si>
  <si>
    <t>Резервный фонд Администрации Приморского края по ликвидации чрезвычайных ситуаций природного и техногенного характера</t>
  </si>
  <si>
    <t>99 9 99 23800</t>
  </si>
  <si>
    <t>02 2 01 92340</t>
  </si>
  <si>
    <t>Расходы на капитальный ремонт зданий муниципальных общеобразовательных учреждений</t>
  </si>
  <si>
    <t>02 2 01 S2340</t>
  </si>
  <si>
    <t>Расходы на капитальный ремонт  зданий и благоустройство территорий дошкольных учреждений</t>
  </si>
  <si>
    <t>02 1 01 S2020</t>
  </si>
  <si>
    <t>05 0 07 00000</t>
  </si>
  <si>
    <t>05 0 07 92620</t>
  </si>
  <si>
    <t>Расходы на комплектование книжных фондов и обеспечение информационно-техническим оборудованием библиотек</t>
  </si>
  <si>
    <t>04 2 01 S2540</t>
  </si>
  <si>
    <t xml:space="preserve">Обеспечение граждан твердым топливом </t>
  </si>
  <si>
    <t>05 0 07 S2620</t>
  </si>
  <si>
    <t>10 0 03 92390</t>
  </si>
  <si>
    <t>МКУ ХОЗУ</t>
  </si>
  <si>
    <t>Отдельное мероприятие"Обеспечение компьютерной и оргтехникой"</t>
  </si>
  <si>
    <t>11 0 03 00000</t>
  </si>
  <si>
    <t>11 0 04 00000</t>
  </si>
  <si>
    <t xml:space="preserve">ДШИ </t>
  </si>
  <si>
    <t xml:space="preserve">мрдк 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</si>
  <si>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района"</t>
  </si>
  <si>
    <t>Приобретение программного продукта для ведения единой электронной картографической основы</t>
  </si>
  <si>
    <t>99 9 99 93160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</si>
  <si>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направлений</t>
  </si>
  <si>
    <t>16 0 F3 67484</t>
  </si>
  <si>
    <t>03 0 01 00000</t>
  </si>
  <si>
    <t>03 0 01 93090</t>
  </si>
  <si>
    <t>Подпрограмма "Социальная поддержка молодых специалистов здравоохранения в Яковлевском муниципальном районе" на 2019 - 2025 годы</t>
  </si>
  <si>
    <t>03 3 01 00000</t>
  </si>
  <si>
    <t>03 3 01 80080</t>
  </si>
  <si>
    <t>Подпрограмма "Обеспечение жилыми помещениями детей-сирот, детей оставшихся без попечения родителей, лиц из числа детей-сирот и детей, оставшихся без попечения родителей в Яковлевском муниципальном районе" на 2020-2025 годы</t>
  </si>
  <si>
    <t>Подпрограмма "Социальная поддержка семей и детей в Яковлевском муниципальном районе" на 2020-2025 годы</t>
  </si>
  <si>
    <t>03 5 00 00000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</si>
  <si>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</si>
  <si>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Основное мероприятие: "Обеспечение детей-сирот и детей, оставшихся без попечения родителей, лиц из числа детей-сирот и деьтей, оставшихся без попечения родителей, жилыми помещениями"</t>
  </si>
  <si>
    <t>03 4 01 L0820</t>
  </si>
  <si>
    <t>99 9 99 20590</t>
  </si>
  <si>
    <t>Организация обеспечения услуг по погребению граждан в соответствии с Федеральным законом № 8-ФЗ "О погребении и похоронном деле"</t>
  </si>
  <si>
    <t>02 0 Е2 54910</t>
  </si>
  <si>
    <t>Отдельное мероприятие «Мероприятия по разработке проектов сноса аварийных многоквартирных жилых домов"</t>
  </si>
  <si>
    <t>Отдельное мероприятие «Мероприятия по сносу аварийных многоквартирных жилых домов»</t>
  </si>
  <si>
    <t>03 5 01 93050</t>
  </si>
  <si>
    <t>Отдельное мероприятие "Обеспечение граждан твердым топливом"</t>
  </si>
  <si>
    <t>Подпрограмма "Комплексное развитие сельских территорий в Яковлевском муниципальном районе" на 2020 - 2025 годы</t>
  </si>
  <si>
    <t>13 2 00 00000</t>
  </si>
  <si>
    <t>Основное мероприятие «Улучшение жилищных условий граждан, проживающих в Яковлевском муниципальном районе»</t>
  </si>
  <si>
    <t>13 2 01 00000</t>
  </si>
  <si>
    <t>Социальные выплаты на обеспечение жильем граждан Российской Федерации, проживающих в сельской местности</t>
  </si>
  <si>
    <t>13 2 01 80090</t>
  </si>
  <si>
    <t>Отдельное мероприятия "Обучение по программе переподготовки в области информационной безопасности"</t>
  </si>
  <si>
    <t>Обучение по программе переподготовки в области информационной безопасности</t>
  </si>
  <si>
    <t>11 0 03 20600</t>
  </si>
  <si>
    <t>Обеспечение компьютерной и оргтехникой</t>
  </si>
  <si>
    <t>15 0 03 20620</t>
  </si>
  <si>
    <t xml:space="preserve"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</t>
  </si>
  <si>
    <t>Межбюджетные трансферты бюджету Яковлевского муниципального района из бюджета Яблоновского сельского поселения</t>
  </si>
  <si>
    <t>99 9 99 60011</t>
  </si>
  <si>
    <t>Межбюджетные трансферты бюджету Яковлевского муниципального района из бюджета Покровского сельского поселения</t>
  </si>
  <si>
    <t>Межбюджетные трансферты бюджету Яковлевского муниципального района из бюджета Варфоломеевского сельского поселения</t>
  </si>
  <si>
    <t>99 9 99 60012</t>
  </si>
  <si>
    <t>99 9 99 60013</t>
  </si>
  <si>
    <t>99 9 99 60014</t>
  </si>
  <si>
    <t>Межбюджетные трансферты бюджету Яковлевского муниципального района из бюджета Новосысоевского сельского поселения</t>
  </si>
  <si>
    <t>Межбюджетные трансферты бюджету Яковлевского муниципального района из бюджета Яковлевского сельского поселения</t>
  </si>
  <si>
    <t>99 9 99 60015</t>
  </si>
  <si>
    <t>11 0 04 20610</t>
  </si>
  <si>
    <t>Муниципальная программа "Развитие сельского хзяйства в Яковлевском муниципальном районе" на 2019 - 2025 годы</t>
  </si>
  <si>
    <t>расходы за счет средств районного бюджета</t>
  </si>
  <si>
    <t>расходы за счет безвозмездных поступлений</t>
  </si>
  <si>
    <t>14 1 01 L4970</t>
  </si>
  <si>
    <t>Отдельное мероприятие "Осуществление мер социальной поддержки педагогическим работникам муниципальных образователных организаций"</t>
  </si>
  <si>
    <t>02 0 02 00000</t>
  </si>
  <si>
    <t>Основное мероприятие "Обеспечение выплат молодым семьям субсидий на приобретение (строительство) жилья"</t>
  </si>
  <si>
    <t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</si>
  <si>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16 0 F3 67483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</si>
  <si>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</si>
  <si>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10 0 03 S2390</t>
  </si>
  <si>
    <t>Расходы бюджетов муниципальных образований на государственную поддержку лучших работников муниципальных учреждений культуры, находящихся на территории сельских поселений</t>
  </si>
  <si>
    <t>Расходы бюджетов муниципальных образований на государственную поддержку муниципальных учреждений культуры</t>
  </si>
  <si>
    <t>Строительство физкультурно-спортивного комплекса в с. Новосысоевка, в том числе закупка, монтаж спортивно-технологического оборудования, разработка проектно-сметной документации</t>
  </si>
  <si>
    <t>Строительство малоформатного футбольного поля в с. Яковлевка, в том числе закупка, монтаж спортивно-технологического оборудования, разработка проектно-сметной документации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</si>
  <si>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</si>
  <si>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</si>
  <si>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Капитальный ремонт лыжной базы с. Яковлевка</t>
  </si>
  <si>
    <t>Приобретение спортивного инвентаря в образовательных учреждениях Яковлевского муниципального района</t>
  </si>
  <si>
    <t>Плоскостное спортивное сооружение. Комбинированный спортивный комплекс (для игровых видов спорта и тренажерный сектор) с. Варфоломеевка в том числе закупка, монтаж спортивно-технологического оборудования, разработка проектно-сметной документации</t>
  </si>
  <si>
    <t>08 0 01 20640</t>
  </si>
  <si>
    <t>08 0 01 20650</t>
  </si>
  <si>
    <t>08 0 01 20660</t>
  </si>
  <si>
    <t>08 0 01 20670</t>
  </si>
  <si>
    <t>08 0 01 20680</t>
  </si>
  <si>
    <t>08 0 01 20690</t>
  </si>
  <si>
    <t>08 0 01 20700</t>
  </si>
  <si>
    <t>08 0 01 20710</t>
  </si>
  <si>
    <t>05 0 05 92320</t>
  </si>
  <si>
    <t>Проектирование и (или) строительство, реконструкция, модернизация и капитальный ремонт объектов водопроводно-канализацинного хозяйства</t>
  </si>
  <si>
    <t>05 0 05 S2320</t>
  </si>
  <si>
    <t>04 2 01 L5192</t>
  </si>
  <si>
    <t>04 2 01 L5193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</si>
  <si>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</si>
  <si>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Мероприятия по приобретению музыкальных инсрументов и художественного инвентаря</t>
  </si>
  <si>
    <t>Поощрение волонтеров (добровольцев) в сфере культуры за активную деятельность</t>
  </si>
  <si>
    <t>04 1 01 20720</t>
  </si>
  <si>
    <t>Отдельное мероприятие "Приобретение спецтехники для обеспечения качественным водоснабжением жителей Яковлевского муниципального района"</t>
  </si>
  <si>
    <t>Приобретение спецтехники для обеспечения качественным водоснабжением жителей Яковлевского муниципального района</t>
  </si>
  <si>
    <t>05 0 08 00000</t>
  </si>
  <si>
    <t>05 0 08 20730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</si>
  <si>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</t>
  </si>
  <si>
    <t>99 9 99 5930F</t>
  </si>
  <si>
    <t>03 4 01 M0820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</si>
  <si>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</si>
  <si>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</si>
  <si>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Цосо 0701</t>
  </si>
  <si>
    <t>Цосо 0702</t>
  </si>
  <si>
    <t>Цосо 0703</t>
  </si>
  <si>
    <t>МКУ "Управление культуры" (МКУ МБ)</t>
  </si>
  <si>
    <t>МКУ "Управление культуры" (МРДК)</t>
  </si>
  <si>
    <t>Внесение сведений о границах территориальных зон и населенных пунктов в ЕГРН</t>
  </si>
  <si>
    <t>15 0 03 20770</t>
  </si>
  <si>
    <t>17 0 00 00000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</si>
  <si>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конкурсов"</t>
  </si>
  <si>
    <t>17 0 01 00000</t>
  </si>
  <si>
    <t>Мотивирование граждан к ведению здорового образа жизни посредством проведения информационно-коммуникационных кампаний, конкурсов</t>
  </si>
  <si>
    <t>17 0 01 20740</t>
  </si>
  <si>
    <t>Отдельное мероприятие "Проведение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продукции"</t>
  </si>
  <si>
    <t>17 0 02 00000</t>
  </si>
  <si>
    <t>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</t>
  </si>
  <si>
    <t>17 0 02 20750</t>
  </si>
  <si>
    <t>Отдельное мероприятие "Организация и проведение тематических циклов семинаров-совещаний для работников учреждений образования, культуры, молодежных 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табакокурения"</t>
  </si>
  <si>
    <t>17 0 03 00000</t>
  </si>
  <si>
    <t>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</t>
  </si>
  <si>
    <t>17 0 03 20760</t>
  </si>
  <si>
    <t>99 9 99 93000</t>
  </si>
  <si>
    <t>03 4 01 R0820</t>
  </si>
  <si>
    <t>Субвенции бюджетам муниципальных районов на проведение Всероссийской переписи населения 2020 года</t>
  </si>
  <si>
    <t>03 4 01 00000</t>
  </si>
  <si>
    <t>Расходы бюджетов муниципальных образований на реализацию проектов инициативного бюджетирования по направлению "Твой проект"</t>
  </si>
  <si>
    <t>04 3 02 S2360</t>
  </si>
  <si>
    <t>Муниципальная программа "Укрепление общественного здоровья населения Яковлевского муниципального района" на 2020 - 2024 годы</t>
  </si>
  <si>
    <t>Муниципальная программа "Противодействие коррупции в Яковлевском муниципальном районе" на 2021 - 2025 годы</t>
  </si>
  <si>
    <t>19 0 00 00000</t>
  </si>
  <si>
    <t>19 0 01 00000</t>
  </si>
  <si>
    <t>Ежегодное повышение квалификации муниципальных служащих, в должностные обязанности которых входит участие в противодействии коррупции</t>
  </si>
  <si>
    <t>Обучение муниципальных служащих, впервые поступивших на муниципальную службу для замещения должностей, включенных в перечни, установленные нормативными правовыми актами Российской Федерации, по образовательным программам в области противодействия коррупции</t>
  </si>
  <si>
    <t>19 0 01 20790</t>
  </si>
  <si>
    <t>19 0 01 20800</t>
  </si>
  <si>
    <t>Отдельное мероприятие «Информирование населения об антикоррупционной деятельности»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</si>
  <si>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</si>
  <si>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19 0 02 00000</t>
  </si>
  <si>
    <t>19 0 02 20810</t>
  </si>
  <si>
    <t>Строительство (ремонт, реконструкция) спортивных сооружений</t>
  </si>
  <si>
    <t>08 0 01 40120</t>
  </si>
  <si>
    <t>02 0 Е1 93140</t>
  </si>
  <si>
    <t>99 9 99 93180</t>
  </si>
  <si>
    <t xml:space="preserve">Приложение 7 к решению Думы                                                                               </t>
  </si>
  <si>
    <t>Распределение бюджетных ассигнований из бюджета Яковлевского муниципального района на 2022 год по муниципальным программам и непрограммным направлениям деятельности</t>
  </si>
  <si>
    <t>Приобретение и поставка спортивного инвентаря, спортивного оборудования и иного  имущества для развития массового спорта</t>
  </si>
  <si>
    <t>08 0 Р5 92230</t>
  </si>
  <si>
    <t>08 0 P5 S2230</t>
  </si>
  <si>
    <t>Приобретение и поставка спортивного инвентаря, спортивного оборудования и иного имущества для развития массового спорта</t>
  </si>
  <si>
    <t>Отдельное мероприятие «Мероприятия по переселению граждан из аварийного жилищного фонда»</t>
  </si>
  <si>
    <t>Мероприятия по переселению граждан из аварийного жилищного фонда</t>
  </si>
  <si>
    <t>16 0 04 00000</t>
  </si>
  <si>
    <t>16 0 04 20780</t>
  </si>
  <si>
    <t>Отдельное мероприятие "Организация работы "Поезда здоровья" на территории Яковлевского муниципального района"</t>
  </si>
  <si>
    <t>17 0 04 21010</t>
  </si>
  <si>
    <t>Организация работы "Поезда здоровья" на территории Яковлевского муниципального района</t>
  </si>
  <si>
    <t>Основное мероприятие "Мероприятия по реализации общественно-значимых проектов по благоустройству сельских территорий"</t>
  </si>
  <si>
    <t>13 2 02 00000</t>
  </si>
  <si>
    <t>Ремонт асфальтобетонного покрытия пер. Набережный, 14, с.Варфоломеевка (от а/д ул. Завитая до МБДОУ)</t>
  </si>
  <si>
    <t>13 2 02 21020</t>
  </si>
  <si>
    <t>13 2 02 21030</t>
  </si>
  <si>
    <t>Поддержка муниципадьных программ развития малого и среднего предпринимательства за счет средств краевого бюджета</t>
  </si>
  <si>
    <t>Основное мероприятие "Финансовая поддержка субъектам социального предпринимательства"</t>
  </si>
  <si>
    <t>Финансовая поддержка субъектам социального предпринимательства</t>
  </si>
  <si>
    <t>15 1 04 00000</t>
  </si>
  <si>
    <t>Приобретение спортивного оборудования для образовательных учреждений Яковлевского муниципального района (снегоуборочная машина)</t>
  </si>
  <si>
    <t>08 0 01 21090</t>
  </si>
  <si>
    <t>Плоскостное спортивное сооружение. Комбинированный спортивный комплекс (для игровых видов спорта и тренажерный сектор) с. Новосысоевка (МБОУ СОШ №1), в том числе закупка, монтаж спортивно-технологического оборудования, разработка проектно-сметной документации</t>
  </si>
  <si>
    <t>Плоскостное спортивное сооружение. Комбинированный спортивный комплекс (для игровых видов спорта и тренажерный сектор) с. Яблоновка, в том числе закупка, монтаж спортивно-технологического оборудования, разработка проектно-сметной документации</t>
  </si>
  <si>
    <t>08 0 01 21060</t>
  </si>
  <si>
    <t>08 0 01 21070</t>
  </si>
  <si>
    <t>Ремонт асфальтобетонного покрытия ул. Советская, 69, с. Яковлевка (подъезд к СОШ с. Яковлевка от ул. Советская)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</si>
  <si>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</si>
  <si>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на государственную регистрацию актов гражданского состояния</t>
  </si>
  <si>
    <t>Единая субвенция бюджетам муниципальных образований Приморского края</t>
  </si>
  <si>
    <t>Осуществление органами местного самоуправления отдельных государственных полномочий по государственному управлению охраной труда</t>
  </si>
  <si>
    <t>Реализация государственных полномочий в сфере транспортного обслуживания по муниципальным маршрутам в границах муниципальных образований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</si>
  <si>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</si>
  <si>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</si>
  <si>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</si>
  <si>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Капитальный  ремонт зданий муниципальных общеобразовательных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</si>
  <si>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органиизациях Приморского края</t>
  </si>
  <si>
    <t>02 2 01 R3040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</si>
  <si>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</si>
  <si>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бесплатным питанием детей, обучающихся в муниципальных образовательных организациях Приморского края</t>
  </si>
  <si>
    <t>Обеспечение оздоровления и отдыха детей Приморского края (за исключением организации отдыха детей в каникулярное время)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</si>
  <si>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</si>
  <si>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>Осуществление государственных полномочий органов опеки и попечительства в отношении несовершеннолетних</t>
  </si>
  <si>
    <t>Меры социальной поддержки педагогических работников муниципальных образовательных организаций Приморского края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</si>
  <si>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</si>
  <si>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Социальная поддержка детей, оставшихся без попечения родителей и лиц, принявших на вопитание в семью детей, оставшихся без попечения родителей</t>
  </si>
  <si>
    <t>Реализация мероприятий по обеспечению жильем молодых семей</t>
  </si>
  <si>
    <t>Осуществление отдельных государственных полномочий по расчету и предоставлению дотаций на выравнивание бюджетной обеспеченности бюджетам поселений, входящих в их состав</t>
  </si>
  <si>
    <t>18 0 00 00000</t>
  </si>
  <si>
    <t>Отдельное мероприятие "Общая профилактика правонарушений на территории Яковлевского муниципального района"</t>
  </si>
  <si>
    <t>18 0 01 00000</t>
  </si>
  <si>
    <t>Изготовление (приобретение), распространение наглядно-агитационной продукции (листовки, буклеты, памятки и т.д.) по привлечению жителей Яковлевского муниципального района к охране общественного порядка</t>
  </si>
  <si>
    <t>18 0 01 20820</t>
  </si>
  <si>
    <t>Организация и проведение Всероссийского дня правовой помощи детям</t>
  </si>
  <si>
    <t>18 0 01 20830</t>
  </si>
  <si>
    <t>Мероприятия по профилактике правонарушений и борьба с преступностью в молодежной среде</t>
  </si>
  <si>
    <t>18 0 01 20840</t>
  </si>
  <si>
    <t>18 0 01 20850</t>
  </si>
  <si>
    <t>18 0 01 20860</t>
  </si>
  <si>
    <t>18 0 01 21100</t>
  </si>
  <si>
    <t>18 0 02 00000</t>
  </si>
  <si>
    <t>Отдельное мероприятие "Профилактика безнадзорности и правонарушений несовершеннолетних на территории Яковлевского муниципального района"</t>
  </si>
  <si>
    <t>Изготовление (приобретение), распространение наглядно-агитационной продукции по профилактике правонарушений среди несовершеннолетних</t>
  </si>
  <si>
    <t>18 0 02 20870</t>
  </si>
  <si>
    <t>Организация и проведение ежегодных районных: фестивалей, месячников, детских и юношеских конкурсов рисунков, плакатов, видеороликов</t>
  </si>
  <si>
    <t>18 0 02 20880</t>
  </si>
  <si>
    <t>Организация и проведение выставок, конкурсов, акций и викторин, направленных на профилактику правонарушений на территории Яковлевского муниципального района</t>
  </si>
  <si>
    <t>18 0 02 20890</t>
  </si>
  <si>
    <t>Обеспечение проведения лекционных мероприятий по профилактике правонарушений среди несовершеннолетних для учащихся общеобразовательных организаций, их родителей, а также специалистов, работающих с несовершеннолетними с привлечением сотрудников МО МВД России "Арсеньевский"</t>
  </si>
  <si>
    <t>18 0 02 20900</t>
  </si>
  <si>
    <t>Проведение межведомственных рейдовых мероприятий для осуществления профилактической работы с несовершеннолетними и семьями, состоящими на учете в комиссии по делам несовершеннолетних и защите их прав Яковлевского муниципального района, с подопечными и опекаемыми семьями, в том числе транспортные расходы</t>
  </si>
  <si>
    <t>18 0 02 20910</t>
  </si>
  <si>
    <t>18 0 02 20920</t>
  </si>
  <si>
    <t>Проведение межведомственных рейдовых мероприятий по местам концентрации несовершеннолетних и по месту их жительства в вечернее и ночное время, в том числе транспортные расходы</t>
  </si>
  <si>
    <t>Отдельное мероприятие "Мероприятия по профилактике экстремизма и терроризма на территории Яковлевского муниципального района"</t>
  </si>
  <si>
    <t>18 0 03 00000</t>
  </si>
  <si>
    <t>Изготовление (приобретение) наглядно-агитационной продукции по противодействию идеологии терроризма и экстремизма</t>
  </si>
  <si>
    <t>18 0 03 20930</t>
  </si>
  <si>
    <t>Мероприятия по профилактике экстремизма и терроризма в молодежной среде</t>
  </si>
  <si>
    <t>18 0 03 20940</t>
  </si>
  <si>
    <t>Установка наружного и внутреннего видеонаблюдения (камеры видеонаблюдения иприобретение оборудования для подключения)</t>
  </si>
  <si>
    <t>18 0 03 20950</t>
  </si>
  <si>
    <t>Установка наружного освещения (прожекторы, блоки управления и приобретение оборудования для подключения)</t>
  </si>
  <si>
    <t>18 0 03 20960</t>
  </si>
  <si>
    <t>Отдельное мероприятие "Создание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района"</t>
  </si>
  <si>
    <t>18 0 04 00000</t>
  </si>
  <si>
    <t>Изготовление (приобретение) экипировки народного дружинника</t>
  </si>
  <si>
    <t>18 0 04 20970</t>
  </si>
  <si>
    <t>Отдельное мероприятие "Профилактика наркомании на территории Яковлевского муниципального района"</t>
  </si>
  <si>
    <t>18 0 05 00000</t>
  </si>
  <si>
    <t>Информирование жителей Яковлевского муниципального района о реализуемых мерах по противодействию распространения наркотиков среди населения Яковлевского муниципального района</t>
  </si>
  <si>
    <t>18 0 05 20980</t>
  </si>
  <si>
    <t>Мероприятия по противодействию распространения наркотиков в молодежной среде</t>
  </si>
  <si>
    <t>18 0 05 20990</t>
  </si>
  <si>
    <t>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района</t>
  </si>
  <si>
    <t>18 0 05 21000</t>
  </si>
  <si>
    <t>Муниципальная программа "Профилактика правонарушений на территории Яковлевского муниципального района" на 2021 - 2025 годы</t>
  </si>
  <si>
    <t>Создание условий для межведомственного взаимодействия по повышению уровня обеспечения общественной безопасности и безопасности граждан, в том числе охраны жизни, здоровья, личной безопасности и правопорядка на территории Яковлевского муниципального района с ОП № 12 (дислокация с. Яковлевка) МО МВД России "Арсеньевский"</t>
  </si>
  <si>
    <t>Основное мероприятие "Муниципальное управление в Яковлевском муниципальном районе"</t>
  </si>
  <si>
    <t>15 2 04 00000</t>
  </si>
  <si>
    <t>15 2 04 10030</t>
  </si>
  <si>
    <t>Отдельное мероприятие "Мероприятия по управлению и распоряжению имуществом, находящимся в собственности и в ведении Яковлевского муниципального района"</t>
  </si>
  <si>
    <t>0113 адм</t>
  </si>
  <si>
    <t>Мероприятия по укреплению общественной безопасности в учреждениях дошкольного образования</t>
  </si>
  <si>
    <t>Мероприятия по укреплению общественной безопасности в учреждениях начального общего, основного общего и среднего образования</t>
  </si>
  <si>
    <t>Мероприятия по профилактике экстремизма и терроризма в учреждениях дошкольного образования</t>
  </si>
  <si>
    <t>Мероприятия попрофилактикеэкстремизма и терроризма в учреждениях начального общего, основного общего и среднего образования</t>
  </si>
  <si>
    <t>18 0 03 21120</t>
  </si>
  <si>
    <t>18 0 03 21130</t>
  </si>
  <si>
    <t>Администрация района (ЕДДС)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</si>
  <si>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</si>
  <si>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Подготовка проектов межевания земельных участков и на проведение кадастровых работ</t>
  </si>
  <si>
    <t>99 9 99 R5990</t>
  </si>
  <si>
    <t>99 9 99 S5990</t>
  </si>
  <si>
    <t>ФУ 0106</t>
  </si>
  <si>
    <t>Администрация Яковлевского муниципального района 0106</t>
  </si>
  <si>
    <t>Развитие юнармейского движения</t>
  </si>
  <si>
    <t>от 28 декабря 2021 № 502-НПА</t>
  </si>
  <si>
    <t>Расходы на проектирование (включая государственную экспертизу), строительство спортивной площадки при МБОУ СОШ №2 с.Новосысоевка</t>
  </si>
  <si>
    <t>08 0 01 21150</t>
  </si>
  <si>
    <t>Реализация проектов инициативного бюджетирования по направлению "Твой проект"</t>
  </si>
  <si>
    <t>02 1 01 92360</t>
  </si>
  <si>
    <t>02 1 01 S2360</t>
  </si>
  <si>
    <t>04 3 02 L2990</t>
  </si>
  <si>
    <t>04 3 02 S2990</t>
  </si>
  <si>
    <t>Отдельное мероприятие "Организация  транспортного обслуживания населения"</t>
  </si>
  <si>
    <t>10 0 06 00000</t>
  </si>
  <si>
    <t>Предоставление субсидий перевозчикам в целях возмещения части затрат на выполнение работ, связанных с осуществлением регулярных перевозок по регулируемым тарифам автомобильным транспортом по муниципальным маршрутам в границвхЯковлевского муниципального района</t>
  </si>
  <si>
    <t>Капитальное строительство здания библиотеки с. Достоевка муниципального казенного учреждения "Межпоселенческая библиотека" Яковлевского муниципального района, включая разработку проектно-сметной документации</t>
  </si>
  <si>
    <t>04 2 01 40130</t>
  </si>
  <si>
    <t>Реализация федеральной целевой программы "Увековечение памяти погибших при защите Отечества на 2019-2024 годы"</t>
  </si>
  <si>
    <t>Основное мероприятие "Строительство библиотек"</t>
  </si>
  <si>
    <t>04 2 02 00000</t>
  </si>
  <si>
    <t>Обеспечение персонифицированного финансирования</t>
  </si>
  <si>
    <t>02 3 01 21160</t>
  </si>
  <si>
    <t>Обследование мест дислокации животных без владельцев на территории Яковлевского района</t>
  </si>
  <si>
    <t>99 9 99 21110</t>
  </si>
  <si>
    <t>06 1 01 21140</t>
  </si>
  <si>
    <t>Проведение мероприятий по обеспечению пожарной безопасности в населенных пунктах</t>
  </si>
  <si>
    <t>10 0 06 21170</t>
  </si>
  <si>
    <t>15 1 04 21050</t>
  </si>
  <si>
    <t>Ремонт, реконструкция спортивных залов</t>
  </si>
  <si>
    <t>08 0 01 40130</t>
  </si>
  <si>
    <t>Отдельное мероприятие "Проведение муниципальным образованием комплексных кадастровых работ"</t>
  </si>
  <si>
    <t>Проведение муниципальным образованием комплексных кадастровых работ</t>
  </si>
  <si>
    <t>15 0 04 00000</t>
  </si>
  <si>
    <t>15 0 04 21180</t>
  </si>
  <si>
    <t>08 0 01 21190</t>
  </si>
  <si>
    <t>Благоустройство хоккейных коробок, спортивных площадок</t>
  </si>
  <si>
    <t>Управление и распоряжение имуществом, находящимся в собственности и ведении Яковлевского муниципального района</t>
  </si>
  <si>
    <t>15 0 02 21200</t>
  </si>
  <si>
    <t>Поддержка социально ориентированных некоммерческих организаций на частичное возмещение расходов по реализации оббественно значимых программ (проектов) по направлениям деятельности</t>
  </si>
  <si>
    <t>04 1 01 21210</t>
  </si>
  <si>
    <t>Отдельное мероприятие "Антикоррупционная пропаганда, вовлечение кадровых, материальных, информационных и других ресурсов"</t>
  </si>
  <si>
    <t>Капитальный ремонт муниципальных учреждений</t>
  </si>
  <si>
    <t>04 1 01 40080</t>
  </si>
  <si>
    <t>от 27 декабря 2022 № 000-НПА</t>
  </si>
  <si>
    <t>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Федерации, обучающихся в общеобразовательных организациях в период учебного процесса</t>
  </si>
  <si>
    <t>02 2 01 21230</t>
  </si>
  <si>
    <t>04 0 02 00000</t>
  </si>
  <si>
    <t>Плоскостное спортивное сооружение. Спортивный комплекс (тренажерный сектор) с. Покровка, в том числе: закупка, монтаж спортивно-технологического оборудования, разработка пректно-сметной документации</t>
  </si>
  <si>
    <t>08 0 01 21220</t>
  </si>
  <si>
    <t>04 0 Е1 93140</t>
  </si>
  <si>
    <t>Обеспечение бесплатным питанием детей, осваивающих обязательные программы дошкольного образования: детей-сирот и детей, оставшихся без попечения родителей; детей-инвалидов; детей с туберкулезной интоксикацией; детей из семей, имеющих трех и более несовершеннолетних детей, а также детей, в возрасте до двадцати двух лет, обучающихся по очной форме обучения в образовательных организациях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</si>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</sst>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0000_р_._-;\-* #,##0.00000_р_._-;_-* &quot;-&quot;??_р_._-;_-@_-"/>
    <numFmt numFmtId="166" formatCode="_-* #,##0.0000_р_._-;\-* #,##0.0000_р_._-;_-* &quot;-&quot;??_р_._-;_-@_-"/>
    <numFmt numFmtId="167" formatCode="_-* #,##0.000_р_._-;\-* #,##0.000_р_._-;_-* &quot;-&quot;?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/>
    <xf numFmtId="0" fontId="3" fillId="0" borderId="1" xfId="0" applyFont="1" applyBorder="1"/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4" fillId="2" borderId="2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3" fillId="2" borderId="3" xfId="0" applyFont="1" applyFill="1" applyBorder="1" applyAlignment="1">
      <alignment horizontal="left" wrapText="1"/>
    </xf>
    <xf numFmtId="43" fontId="2" fillId="2" borderId="1" xfId="1" applyFont="1" applyFill="1" applyBorder="1" applyAlignment="1">
      <alignment horizontal="center"/>
    </xf>
    <xf numFmtId="0" fontId="14" fillId="2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3" fontId="3" fillId="2" borderId="1" xfId="1" applyFont="1" applyFill="1" applyBorder="1"/>
    <xf numFmtId="43" fontId="2" fillId="2" borderId="1" xfId="1" applyFont="1" applyFill="1" applyBorder="1"/>
    <xf numFmtId="165" fontId="2" fillId="2" borderId="1" xfId="1" applyNumberFormat="1" applyFont="1" applyFill="1" applyBorder="1"/>
    <xf numFmtId="43" fontId="10" fillId="2" borderId="1" xfId="1" applyFont="1" applyFill="1" applyBorder="1"/>
    <xf numFmtId="164" fontId="2" fillId="2" borderId="1" xfId="1" applyNumberFormat="1" applyFont="1" applyFill="1" applyBorder="1"/>
    <xf numFmtId="49" fontId="6" fillId="2" borderId="1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10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5" fontId="10" fillId="2" borderId="1" xfId="1" applyNumberFormat="1" applyFont="1" applyFill="1" applyBorder="1"/>
    <xf numFmtId="0" fontId="10" fillId="0" borderId="1" xfId="0" applyFont="1" applyBorder="1" applyAlignment="1">
      <alignment horizontal="left" vertical="center" wrapText="1"/>
    </xf>
    <xf numFmtId="164" fontId="10" fillId="2" borderId="1" xfId="1" applyNumberFormat="1" applyFont="1" applyFill="1" applyBorder="1"/>
    <xf numFmtId="0" fontId="16" fillId="0" borderId="1" xfId="0" applyFont="1" applyBorder="1" applyAlignment="1">
      <alignment vertical="center" wrapText="1"/>
    </xf>
    <xf numFmtId="43" fontId="13" fillId="2" borderId="1" xfId="1" applyFont="1" applyFill="1" applyBorder="1"/>
    <xf numFmtId="0" fontId="17" fillId="0" borderId="0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67" fontId="0" fillId="2" borderId="0" xfId="0" applyNumberFormat="1" applyFill="1"/>
    <xf numFmtId="43" fontId="8" fillId="2" borderId="1" xfId="1" applyFont="1" applyFill="1" applyBorder="1"/>
    <xf numFmtId="0" fontId="5" fillId="0" borderId="0" xfId="0" applyFont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6" fillId="2" borderId="8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43" fontId="0" fillId="0" borderId="0" xfId="1" applyFont="1"/>
    <xf numFmtId="0" fontId="21" fillId="2" borderId="5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49" fontId="5" fillId="4" borderId="2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165" fontId="3" fillId="2" borderId="1" xfId="1" applyNumberFormat="1" applyFont="1" applyFill="1" applyBorder="1"/>
    <xf numFmtId="0" fontId="3" fillId="2" borderId="0" xfId="0" applyFont="1" applyFill="1" applyBorder="1" applyAlignment="1">
      <alignment wrapText="1"/>
    </xf>
    <xf numFmtId="0" fontId="18" fillId="2" borderId="9" xfId="0" applyFont="1" applyFill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5" fillId="6" borderId="2" xfId="0" applyNumberFormat="1" applyFont="1" applyFill="1" applyBorder="1" applyAlignment="1">
      <alignment horizontal="center" wrapText="1"/>
    </xf>
    <xf numFmtId="0" fontId="7" fillId="0" borderId="15" xfId="0" applyFont="1" applyBorder="1" applyAlignment="1">
      <alignment vertical="center" wrapText="1"/>
    </xf>
    <xf numFmtId="43" fontId="2" fillId="5" borderId="16" xfId="1" applyFont="1" applyFill="1" applyBorder="1"/>
    <xf numFmtId="43" fontId="10" fillId="4" borderId="16" xfId="1" applyFont="1" applyFill="1" applyBorder="1"/>
    <xf numFmtId="43" fontId="2" fillId="5" borderId="0" xfId="1" applyFont="1" applyFill="1" applyBorder="1"/>
    <xf numFmtId="0" fontId="17" fillId="0" borderId="8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43" fontId="0" fillId="0" borderId="0" xfId="0" applyNumberFormat="1"/>
    <xf numFmtId="43" fontId="10" fillId="4" borderId="0" xfId="1" applyFont="1" applyFill="1" applyBorder="1"/>
    <xf numFmtId="49" fontId="5" fillId="2" borderId="11" xfId="0" applyNumberFormat="1" applyFont="1" applyFill="1" applyBorder="1" applyAlignment="1">
      <alignment horizontal="center" wrapText="1"/>
    </xf>
    <xf numFmtId="43" fontId="10" fillId="5" borderId="0" xfId="1" applyFont="1" applyFill="1" applyBorder="1"/>
    <xf numFmtId="43" fontId="0" fillId="6" borderId="0" xfId="1" applyFont="1" applyFill="1"/>
    <xf numFmtId="0" fontId="7" fillId="0" borderId="6" xfId="0" applyFont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wrapText="1"/>
    </xf>
    <xf numFmtId="43" fontId="7" fillId="2" borderId="1" xfId="1" applyFont="1" applyFill="1" applyBorder="1"/>
    <xf numFmtId="164" fontId="3" fillId="2" borderId="1" xfId="1" applyNumberFormat="1" applyFont="1" applyFill="1" applyBorder="1"/>
    <xf numFmtId="0" fontId="13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3" fontId="0" fillId="5" borderId="0" xfId="1" applyFont="1" applyFill="1"/>
    <xf numFmtId="43" fontId="2" fillId="2" borderId="18" xfId="1" applyFont="1" applyFill="1" applyBorder="1"/>
    <xf numFmtId="49" fontId="5" fillId="5" borderId="2" xfId="0" applyNumberFormat="1" applyFont="1" applyFill="1" applyBorder="1" applyAlignment="1">
      <alignment horizontal="center" wrapText="1"/>
    </xf>
    <xf numFmtId="0" fontId="13" fillId="2" borderId="8" xfId="0" applyFont="1" applyFill="1" applyBorder="1" applyAlignment="1">
      <alignment vertical="center" wrapText="1"/>
    </xf>
    <xf numFmtId="49" fontId="6" fillId="5" borderId="2" xfId="0" applyNumberFormat="1" applyFont="1" applyFill="1" applyBorder="1" applyAlignment="1">
      <alignment horizontal="center" wrapText="1"/>
    </xf>
    <xf numFmtId="0" fontId="16" fillId="2" borderId="9" xfId="0" applyFont="1" applyFill="1" applyBorder="1" applyAlignment="1">
      <alignment vertical="center" wrapText="1"/>
    </xf>
    <xf numFmtId="49" fontId="5" fillId="5" borderId="10" xfId="0" applyNumberFormat="1" applyFont="1" applyFill="1" applyBorder="1" applyAlignment="1">
      <alignment horizontal="center" wrapText="1"/>
    </xf>
    <xf numFmtId="43" fontId="2" fillId="2" borderId="0" xfId="1" applyFont="1" applyFill="1"/>
    <xf numFmtId="166" fontId="3" fillId="2" borderId="1" xfId="1" applyNumberFormat="1" applyFont="1" applyFill="1" applyBorder="1"/>
    <xf numFmtId="166" fontId="2" fillId="2" borderId="1" xfId="1" applyNumberFormat="1" applyFont="1" applyFill="1" applyBorder="1"/>
    <xf numFmtId="0" fontId="21" fillId="2" borderId="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43" fontId="2" fillId="2" borderId="16" xfId="1" applyFont="1" applyFill="1" applyBorder="1"/>
    <xf numFmtId="0" fontId="17" fillId="0" borderId="15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wrapText="1"/>
    </xf>
    <xf numFmtId="43" fontId="0" fillId="7" borderId="0" xfId="1" applyFont="1" applyFill="1"/>
    <xf numFmtId="43" fontId="2" fillId="7" borderId="16" xfId="1" applyFont="1" applyFill="1" applyBorder="1"/>
    <xf numFmtId="43" fontId="2" fillId="7" borderId="1" xfId="1" applyFont="1" applyFill="1" applyBorder="1"/>
    <xf numFmtId="43" fontId="2" fillId="7" borderId="0" xfId="1" applyFont="1" applyFill="1" applyBorder="1"/>
    <xf numFmtId="43" fontId="10" fillId="6" borderId="16" xfId="1" applyFont="1" applyFill="1" applyBorder="1"/>
    <xf numFmtId="43" fontId="2" fillId="6" borderId="1" xfId="1" applyFont="1" applyFill="1" applyBorder="1"/>
    <xf numFmtId="43" fontId="10" fillId="7" borderId="16" xfId="1" applyFont="1" applyFill="1" applyBorder="1"/>
    <xf numFmtId="43" fontId="10" fillId="7" borderId="0" xfId="1" applyFont="1" applyFill="1" applyBorder="1"/>
    <xf numFmtId="43" fontId="0" fillId="7" borderId="0" xfId="0" applyNumberFormat="1" applyFill="1"/>
    <xf numFmtId="0" fontId="17" fillId="0" borderId="13" xfId="0" applyFont="1" applyBorder="1" applyAlignment="1">
      <alignment vertical="center" wrapText="1"/>
    </xf>
    <xf numFmtId="43" fontId="2" fillId="7" borderId="18" xfId="1" applyFont="1" applyFill="1" applyBorder="1"/>
    <xf numFmtId="43" fontId="2" fillId="4" borderId="1" xfId="1" applyFont="1" applyFill="1" applyBorder="1"/>
    <xf numFmtId="43" fontId="0" fillId="4" borderId="0" xfId="1" applyFont="1" applyFill="1"/>
    <xf numFmtId="43" fontId="10" fillId="4" borderId="1" xfId="1" applyFont="1" applyFill="1" applyBorder="1"/>
    <xf numFmtId="43" fontId="10" fillId="6" borderId="1" xfId="1" applyFont="1" applyFill="1" applyBorder="1"/>
    <xf numFmtId="43" fontId="10" fillId="6" borderId="0" xfId="1" applyFont="1" applyFill="1" applyBorder="1"/>
    <xf numFmtId="43" fontId="2" fillId="6" borderId="16" xfId="1" applyFont="1" applyFill="1" applyBorder="1"/>
    <xf numFmtId="43" fontId="2" fillId="6" borderId="18" xfId="1" applyFont="1" applyFill="1" applyBorder="1"/>
    <xf numFmtId="43" fontId="2" fillId="6" borderId="0" xfId="1" applyFont="1" applyFill="1" applyBorder="1"/>
    <xf numFmtId="43" fontId="0" fillId="7" borderId="0" xfId="1" applyFont="1" applyFill="1" applyBorder="1"/>
    <xf numFmtId="43" fontId="7" fillId="6" borderId="1" xfId="1" applyFont="1" applyFill="1" applyBorder="1"/>
    <xf numFmtId="43" fontId="2" fillId="8" borderId="1" xfId="1" applyFont="1" applyFill="1" applyBorder="1"/>
    <xf numFmtId="43" fontId="10" fillId="8" borderId="1" xfId="1" applyFont="1" applyFill="1" applyBorder="1"/>
    <xf numFmtId="164" fontId="10" fillId="8" borderId="1" xfId="1" applyNumberFormat="1" applyFont="1" applyFill="1" applyBorder="1"/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CCCC"/>
      <color rgb="FFCCFF99"/>
      <color rgb="FFCCFFFF"/>
      <color rgb="FFCCFFCC"/>
      <color rgb="FFCC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5"/>
  <sheetViews>
    <sheetView tabSelected="1" view="pageBreakPreview" topLeftCell="H314" zoomScale="150" zoomScaleNormal="150" zoomScaleSheetLayoutView="150" workbookViewId="0">
      <selection activeCell="K318" sqref="K318"/>
    </sheetView>
  </sheetViews>
  <sheetFormatPr defaultRowHeight="15" x14ac:dyDescent="0.25"/>
  <cols>
    <col min="1" max="1" width="4.85546875" hidden="1" customWidth="1"/>
    <col min="2" max="2" width="6.28515625" hidden="1" customWidth="1"/>
    <col min="3" max="3" width="7" hidden="1" customWidth="1"/>
    <col min="4" max="4" width="7.7109375" hidden="1" customWidth="1"/>
    <col min="5" max="5" width="6.5703125" hidden="1" customWidth="1"/>
    <col min="6" max="6" width="64.5703125" customWidth="1"/>
    <col min="7" max="7" width="7.42578125" hidden="1" customWidth="1"/>
    <col min="8" max="8" width="11.5703125" customWidth="1"/>
    <col min="9" max="9" width="18.7109375" customWidth="1"/>
    <col min="10" max="10" width="18.85546875" customWidth="1"/>
    <col min="11" max="11" width="18.7109375" customWidth="1"/>
    <col min="12" max="12" width="15.5703125" customWidth="1"/>
    <col min="13" max="13" width="16" customWidth="1"/>
    <col min="14" max="14" width="15.5703125" customWidth="1"/>
    <col min="15" max="15" width="16" customWidth="1"/>
    <col min="16" max="16" width="15.42578125" customWidth="1"/>
    <col min="17" max="17" width="14.140625" customWidth="1"/>
  </cols>
  <sheetData>
    <row r="1" spans="1:15" ht="17.45" customHeight="1" x14ac:dyDescent="0.25">
      <c r="I1" s="173" t="s">
        <v>514</v>
      </c>
      <c r="J1" s="173"/>
      <c r="K1" s="173"/>
    </row>
    <row r="2" spans="1:15" ht="12.6" customHeight="1" x14ac:dyDescent="0.25">
      <c r="J2" s="173" t="s">
        <v>672</v>
      </c>
      <c r="K2" s="173"/>
    </row>
    <row r="3" spans="1:15" ht="21" customHeight="1" x14ac:dyDescent="0.25"/>
    <row r="4" spans="1:15" ht="18" customHeight="1" x14ac:dyDescent="0.25">
      <c r="I4" s="173" t="s">
        <v>514</v>
      </c>
      <c r="J4" s="173"/>
      <c r="K4" s="173"/>
    </row>
    <row r="5" spans="1:15" ht="14.45" customHeight="1" x14ac:dyDescent="0.25">
      <c r="I5" s="79"/>
      <c r="J5" s="173" t="s">
        <v>633</v>
      </c>
      <c r="K5" s="173"/>
    </row>
    <row r="6" spans="1:15" ht="31.15" customHeight="1" x14ac:dyDescent="0.25">
      <c r="F6" s="174" t="s">
        <v>515</v>
      </c>
      <c r="G6" s="174"/>
      <c r="H6" s="174"/>
      <c r="I6" s="174"/>
      <c r="J6" s="174"/>
      <c r="K6" s="174"/>
    </row>
    <row r="7" spans="1:15" ht="15.6" customHeight="1" x14ac:dyDescent="0.25">
      <c r="A7" s="164"/>
      <c r="B7" s="164"/>
      <c r="C7" s="164"/>
      <c r="D7" s="164"/>
      <c r="E7" s="164"/>
      <c r="F7" s="164"/>
      <c r="G7" s="164"/>
      <c r="H7" s="164"/>
      <c r="I7" s="164"/>
      <c r="K7" s="2" t="s">
        <v>325</v>
      </c>
    </row>
    <row r="8" spans="1:15" ht="16.149999999999999" hidden="1" customHeight="1" x14ac:dyDescent="0.25">
      <c r="A8" s="57"/>
      <c r="B8" s="57"/>
      <c r="C8" s="57"/>
      <c r="D8" s="57"/>
      <c r="E8" s="57"/>
      <c r="F8" s="169" t="s">
        <v>42</v>
      </c>
      <c r="G8" s="57"/>
      <c r="H8" s="171" t="s">
        <v>40</v>
      </c>
      <c r="I8" s="91"/>
      <c r="J8" s="166"/>
      <c r="K8" s="166"/>
    </row>
    <row r="9" spans="1:15" ht="34.9" customHeight="1" x14ac:dyDescent="0.25">
      <c r="A9" s="5"/>
      <c r="B9" s="165" t="s">
        <v>0</v>
      </c>
      <c r="C9" s="166"/>
      <c r="D9" s="166"/>
      <c r="E9" s="166"/>
      <c r="F9" s="170"/>
      <c r="G9" s="59" t="s">
        <v>39</v>
      </c>
      <c r="H9" s="172"/>
      <c r="I9" s="58" t="s">
        <v>427</v>
      </c>
      <c r="J9" s="58" t="s">
        <v>428</v>
      </c>
      <c r="K9" s="58" t="s">
        <v>323</v>
      </c>
    </row>
    <row r="10" spans="1:15" ht="13.9" customHeight="1" x14ac:dyDescent="0.25">
      <c r="A10" s="5"/>
      <c r="B10" s="4" t="s">
        <v>1</v>
      </c>
      <c r="C10" s="4" t="s">
        <v>2</v>
      </c>
      <c r="D10" s="4" t="s">
        <v>3</v>
      </c>
      <c r="E10" s="4" t="s">
        <v>4</v>
      </c>
      <c r="F10" s="11">
        <v>1</v>
      </c>
      <c r="G10" s="11">
        <v>2</v>
      </c>
      <c r="H10" s="11">
        <v>2</v>
      </c>
      <c r="I10" s="46">
        <v>3</v>
      </c>
      <c r="J10" s="60">
        <v>4</v>
      </c>
      <c r="K10" s="60">
        <v>5</v>
      </c>
    </row>
    <row r="11" spans="1:15" ht="27.6" customHeight="1" x14ac:dyDescent="0.25">
      <c r="A11" s="8" t="s">
        <v>5</v>
      </c>
      <c r="B11" s="4"/>
      <c r="C11" s="6"/>
      <c r="D11" s="6"/>
      <c r="E11" s="4"/>
      <c r="F11" s="16" t="s">
        <v>272</v>
      </c>
      <c r="G11" s="52" t="s">
        <v>41</v>
      </c>
      <c r="H11" s="52" t="s">
        <v>64</v>
      </c>
      <c r="I11" s="30">
        <f>SUM(I12,I22,I36,I43,I45)</f>
        <v>123160957.34</v>
      </c>
      <c r="J11" s="30">
        <f>SUM(J12,J22,J36,J43,J45)</f>
        <v>211303991.30000001</v>
      </c>
      <c r="K11" s="47">
        <f t="shared" ref="K11:K21" si="0">SUM(I11:J11)</f>
        <v>334464948.63999999</v>
      </c>
    </row>
    <row r="12" spans="1:15" ht="29.25" x14ac:dyDescent="0.25">
      <c r="A12" s="5" t="s">
        <v>6</v>
      </c>
      <c r="B12" s="4">
        <v>980</v>
      </c>
      <c r="C12" s="6" t="s">
        <v>7</v>
      </c>
      <c r="D12" s="6"/>
      <c r="E12" s="4">
        <v>610</v>
      </c>
      <c r="F12" s="3" t="s">
        <v>273</v>
      </c>
      <c r="G12" s="26" t="s">
        <v>26</v>
      </c>
      <c r="H12" s="52" t="s">
        <v>65</v>
      </c>
      <c r="I12" s="30">
        <f>SUM(I13)</f>
        <v>18212662.170000002</v>
      </c>
      <c r="J12" s="47">
        <f>SUM(J13)</f>
        <v>39386285</v>
      </c>
      <c r="K12" s="47">
        <f t="shared" si="0"/>
        <v>57598947.170000002</v>
      </c>
    </row>
    <row r="13" spans="1:15" ht="27" customHeight="1" x14ac:dyDescent="0.25">
      <c r="A13" s="5"/>
      <c r="B13" s="4"/>
      <c r="C13" s="6"/>
      <c r="D13" s="6"/>
      <c r="E13" s="4"/>
      <c r="F13" s="32" t="s">
        <v>121</v>
      </c>
      <c r="G13" s="26"/>
      <c r="H13" s="28" t="s">
        <v>71</v>
      </c>
      <c r="I13" s="37">
        <f>SUM(I14:I21)</f>
        <v>18212662.170000002</v>
      </c>
      <c r="J13" s="48">
        <f>SUM(J14:J21)</f>
        <v>39386285</v>
      </c>
      <c r="K13" s="48">
        <f t="shared" si="0"/>
        <v>57598947.170000002</v>
      </c>
    </row>
    <row r="14" spans="1:15" ht="17.25" hidden="1" customHeight="1" x14ac:dyDescent="0.25">
      <c r="A14" s="5"/>
      <c r="B14" s="4"/>
      <c r="C14" s="6"/>
      <c r="D14" s="6"/>
      <c r="E14" s="4"/>
      <c r="F14" s="18" t="s">
        <v>44</v>
      </c>
      <c r="G14" s="26" t="s">
        <v>26</v>
      </c>
      <c r="H14" s="28" t="s">
        <v>66</v>
      </c>
      <c r="I14" s="37">
        <v>0</v>
      </c>
      <c r="J14" s="49">
        <v>0</v>
      </c>
      <c r="K14" s="49">
        <f t="shared" si="0"/>
        <v>0</v>
      </c>
    </row>
    <row r="15" spans="1:15" ht="70.5" customHeight="1" x14ac:dyDescent="0.25">
      <c r="A15" s="5"/>
      <c r="B15" s="4"/>
      <c r="C15" s="6"/>
      <c r="D15" s="6"/>
      <c r="E15" s="4"/>
      <c r="F15" s="18" t="s">
        <v>679</v>
      </c>
      <c r="G15" s="26" t="s">
        <v>26</v>
      </c>
      <c r="H15" s="28" t="s">
        <v>67</v>
      </c>
      <c r="I15" s="37">
        <v>36815.94</v>
      </c>
      <c r="J15" s="49">
        <v>0</v>
      </c>
      <c r="K15" s="48">
        <f t="shared" si="0"/>
        <v>36815.94</v>
      </c>
      <c r="L15" s="138">
        <v>8542.81</v>
      </c>
      <c r="M15" s="85">
        <v>28273.13</v>
      </c>
    </row>
    <row r="16" spans="1:15" ht="28.15" customHeight="1" x14ac:dyDescent="0.25">
      <c r="A16" s="5"/>
      <c r="B16" s="4"/>
      <c r="C16" s="6"/>
      <c r="D16" s="6"/>
      <c r="E16" s="4"/>
      <c r="F16" s="18" t="s">
        <v>43</v>
      </c>
      <c r="G16" s="26" t="s">
        <v>26</v>
      </c>
      <c r="H16" s="28" t="s">
        <v>68</v>
      </c>
      <c r="I16" s="37">
        <v>18145543.199999999</v>
      </c>
      <c r="J16" s="49">
        <v>0</v>
      </c>
      <c r="K16" s="48">
        <f t="shared" si="0"/>
        <v>18145543.199999999</v>
      </c>
      <c r="L16" s="138">
        <v>-11363.42</v>
      </c>
      <c r="M16" s="138">
        <v>-250000</v>
      </c>
      <c r="N16" s="85">
        <v>-51221.34</v>
      </c>
      <c r="O16" s="108">
        <v>-3295846.04</v>
      </c>
    </row>
    <row r="17" spans="1:14" ht="23.45" hidden="1" customHeight="1" x14ac:dyDescent="0.25">
      <c r="A17" s="5"/>
      <c r="B17" s="4"/>
      <c r="C17" s="6"/>
      <c r="D17" s="6"/>
      <c r="E17" s="4"/>
      <c r="F17" s="18" t="s">
        <v>356</v>
      </c>
      <c r="G17" s="26"/>
      <c r="H17" s="28" t="s">
        <v>357</v>
      </c>
      <c r="I17" s="37">
        <v>0</v>
      </c>
      <c r="J17" s="48">
        <v>0</v>
      </c>
      <c r="K17" s="48">
        <f t="shared" si="0"/>
        <v>0</v>
      </c>
    </row>
    <row r="18" spans="1:14" ht="4.1500000000000004" hidden="1" customHeight="1" x14ac:dyDescent="0.25">
      <c r="A18" s="5"/>
      <c r="B18" s="4"/>
      <c r="C18" s="6"/>
      <c r="D18" s="6"/>
      <c r="E18" s="4"/>
      <c r="F18" s="18" t="s">
        <v>365</v>
      </c>
      <c r="G18" s="26"/>
      <c r="H18" s="28" t="s">
        <v>366</v>
      </c>
      <c r="I18" s="37">
        <v>0</v>
      </c>
      <c r="J18" s="48">
        <v>0</v>
      </c>
      <c r="K18" s="48">
        <f t="shared" si="0"/>
        <v>0</v>
      </c>
    </row>
    <row r="19" spans="1:14" ht="36.75" x14ac:dyDescent="0.25">
      <c r="A19" s="5"/>
      <c r="B19" s="4"/>
      <c r="C19" s="6"/>
      <c r="D19" s="6"/>
      <c r="E19" s="4"/>
      <c r="F19" s="18" t="s">
        <v>550</v>
      </c>
      <c r="G19" s="26"/>
      <c r="H19" s="28" t="s">
        <v>69</v>
      </c>
      <c r="I19" s="37">
        <v>0</v>
      </c>
      <c r="J19" s="48">
        <v>36386285</v>
      </c>
      <c r="K19" s="48">
        <f t="shared" si="0"/>
        <v>36386285</v>
      </c>
      <c r="L19" s="99"/>
    </row>
    <row r="20" spans="1:14" ht="25.5" customHeight="1" x14ac:dyDescent="0.25">
      <c r="A20" s="5"/>
      <c r="B20" s="4"/>
      <c r="C20" s="6"/>
      <c r="D20" s="6"/>
      <c r="E20" s="4"/>
      <c r="F20" s="18" t="s">
        <v>636</v>
      </c>
      <c r="G20" s="26"/>
      <c r="H20" s="28" t="s">
        <v>637</v>
      </c>
      <c r="I20" s="37">
        <v>0</v>
      </c>
      <c r="J20" s="48">
        <v>3000000</v>
      </c>
      <c r="K20" s="48">
        <f t="shared" si="0"/>
        <v>3000000</v>
      </c>
      <c r="L20" s="101"/>
    </row>
    <row r="21" spans="1:14" ht="24.75" x14ac:dyDescent="0.25">
      <c r="A21" s="5"/>
      <c r="B21" s="4"/>
      <c r="C21" s="6"/>
      <c r="D21" s="6"/>
      <c r="E21" s="4"/>
      <c r="F21" s="18" t="s">
        <v>636</v>
      </c>
      <c r="G21" s="26"/>
      <c r="H21" s="28" t="s">
        <v>638</v>
      </c>
      <c r="I21" s="37">
        <v>30303.03</v>
      </c>
      <c r="J21" s="48">
        <v>0</v>
      </c>
      <c r="K21" s="48">
        <f t="shared" si="0"/>
        <v>30303.03</v>
      </c>
      <c r="L21" s="101"/>
    </row>
    <row r="22" spans="1:14" ht="14.45" customHeight="1" x14ac:dyDescent="0.25">
      <c r="A22" s="5" t="s">
        <v>10</v>
      </c>
      <c r="B22" s="4">
        <v>980</v>
      </c>
      <c r="C22" s="6" t="s">
        <v>8</v>
      </c>
      <c r="D22" s="6"/>
      <c r="E22" s="4"/>
      <c r="F22" s="167" t="s">
        <v>274</v>
      </c>
      <c r="G22" s="26" t="s">
        <v>26</v>
      </c>
      <c r="H22" s="52" t="s">
        <v>70</v>
      </c>
      <c r="I22" s="30">
        <f>SUM(I24)</f>
        <v>65333452.079999998</v>
      </c>
      <c r="J22" s="30">
        <f t="shared" ref="J22:K22" si="1">SUM(J24)</f>
        <v>168009553.30000001</v>
      </c>
      <c r="K22" s="30">
        <f t="shared" si="1"/>
        <v>233343005.38</v>
      </c>
    </row>
    <row r="23" spans="1:14" ht="11.45" customHeight="1" x14ac:dyDescent="0.25">
      <c r="A23" s="5"/>
      <c r="B23" s="4"/>
      <c r="C23" s="6"/>
      <c r="D23" s="6"/>
      <c r="E23" s="4"/>
      <c r="F23" s="168"/>
      <c r="G23" s="26" t="s">
        <v>26</v>
      </c>
      <c r="H23" s="53"/>
      <c r="I23" s="37"/>
      <c r="J23" s="37"/>
      <c r="K23" s="37"/>
    </row>
    <row r="24" spans="1:14" ht="25.15" customHeight="1" x14ac:dyDescent="0.25">
      <c r="A24" s="5"/>
      <c r="B24" s="4"/>
      <c r="C24" s="6"/>
      <c r="D24" s="6"/>
      <c r="E24" s="4"/>
      <c r="F24" s="31" t="s">
        <v>122</v>
      </c>
      <c r="G24" s="26"/>
      <c r="H24" s="53" t="s">
        <v>72</v>
      </c>
      <c r="I24" s="37">
        <f>SUM(I25:I32)</f>
        <v>65333452.079999998</v>
      </c>
      <c r="J24" s="37">
        <f>SUM(J26:J32)</f>
        <v>168009553.30000001</v>
      </c>
      <c r="K24" s="37">
        <f t="shared" ref="K24:K78" si="2">SUM(I24:J24)</f>
        <v>233343005.38</v>
      </c>
      <c r="L24" s="85"/>
    </row>
    <row r="25" spans="1:14" ht="48.75" customHeight="1" x14ac:dyDescent="0.25">
      <c r="A25" s="5"/>
      <c r="B25" s="4"/>
      <c r="C25" s="6"/>
      <c r="D25" s="6"/>
      <c r="E25" s="4"/>
      <c r="F25" s="137" t="s">
        <v>673</v>
      </c>
      <c r="G25" s="26"/>
      <c r="H25" s="53" t="s">
        <v>674</v>
      </c>
      <c r="I25" s="37">
        <v>87040</v>
      </c>
      <c r="J25" s="37"/>
      <c r="K25" s="37"/>
      <c r="L25" s="138">
        <v>90500</v>
      </c>
      <c r="M25" s="108">
        <v>-3640</v>
      </c>
    </row>
    <row r="26" spans="1:14" ht="25.15" customHeight="1" x14ac:dyDescent="0.25">
      <c r="A26" s="5"/>
      <c r="B26" s="4"/>
      <c r="C26" s="6"/>
      <c r="D26" s="6"/>
      <c r="E26" s="4"/>
      <c r="F26" s="18" t="s">
        <v>470</v>
      </c>
      <c r="G26" s="26"/>
      <c r="H26" s="26" t="s">
        <v>471</v>
      </c>
      <c r="I26" s="37">
        <v>0</v>
      </c>
      <c r="J26" s="48">
        <v>13923000</v>
      </c>
      <c r="K26" s="48">
        <f t="shared" ref="K26" si="3">SUM(I26:J26)</f>
        <v>13923000</v>
      </c>
    </row>
    <row r="27" spans="1:14" ht="27.6" customHeight="1" x14ac:dyDescent="0.25">
      <c r="A27" s="5"/>
      <c r="B27" s="4"/>
      <c r="C27" s="6"/>
      <c r="D27" s="6"/>
      <c r="E27" s="4"/>
      <c r="F27" s="17" t="s">
        <v>43</v>
      </c>
      <c r="G27" s="26" t="s">
        <v>26</v>
      </c>
      <c r="H27" s="26" t="s">
        <v>73</v>
      </c>
      <c r="I27" s="37">
        <v>65164204.75</v>
      </c>
      <c r="J27" s="49">
        <v>0</v>
      </c>
      <c r="K27" s="48">
        <f t="shared" si="2"/>
        <v>65164204.75</v>
      </c>
      <c r="L27" s="138">
        <v>-90500</v>
      </c>
      <c r="M27" s="138">
        <v>-350000</v>
      </c>
      <c r="N27" s="108">
        <v>929463.67</v>
      </c>
    </row>
    <row r="28" spans="1:14" ht="39" customHeight="1" x14ac:dyDescent="0.25">
      <c r="A28" s="5"/>
      <c r="B28" s="4"/>
      <c r="C28" s="6"/>
      <c r="D28" s="6"/>
      <c r="E28" s="4"/>
      <c r="F28" s="18" t="s">
        <v>554</v>
      </c>
      <c r="G28" s="26"/>
      <c r="H28" s="26" t="s">
        <v>553</v>
      </c>
      <c r="I28" s="37">
        <v>0</v>
      </c>
      <c r="J28" s="48">
        <v>9777278</v>
      </c>
      <c r="K28" s="48">
        <f>SUM(I28:J28)</f>
        <v>9777278</v>
      </c>
      <c r="L28" s="85"/>
    </row>
    <row r="29" spans="1:14" ht="52.9" customHeight="1" x14ac:dyDescent="0.25">
      <c r="A29" s="5"/>
      <c r="B29" s="4"/>
      <c r="C29" s="6"/>
      <c r="D29" s="6"/>
      <c r="E29" s="4"/>
      <c r="F29" s="18" t="s">
        <v>552</v>
      </c>
      <c r="G29" s="26" t="s">
        <v>26</v>
      </c>
      <c r="H29" s="26" t="s">
        <v>74</v>
      </c>
      <c r="I29" s="37">
        <v>0</v>
      </c>
      <c r="J29" s="48">
        <v>130700750</v>
      </c>
      <c r="K29" s="48">
        <f t="shared" ref="K29" si="4">SUM(I29:J29)</f>
        <v>130700750</v>
      </c>
      <c r="L29" s="138">
        <v>-17385908</v>
      </c>
    </row>
    <row r="30" spans="1:14" ht="26.45" customHeight="1" x14ac:dyDescent="0.25">
      <c r="A30" s="5"/>
      <c r="B30" s="4"/>
      <c r="C30" s="6"/>
      <c r="D30" s="6"/>
      <c r="E30" s="4"/>
      <c r="F30" s="18" t="s">
        <v>555</v>
      </c>
      <c r="G30" s="26" t="s">
        <v>26</v>
      </c>
      <c r="H30" s="26" t="s">
        <v>350</v>
      </c>
      <c r="I30" s="37">
        <v>0</v>
      </c>
      <c r="J30" s="48">
        <v>5470000</v>
      </c>
      <c r="K30" s="48">
        <f t="shared" si="2"/>
        <v>5470000</v>
      </c>
      <c r="L30" s="139">
        <v>200000</v>
      </c>
    </row>
    <row r="31" spans="1:14" ht="27.6" customHeight="1" x14ac:dyDescent="0.25">
      <c r="A31" s="5"/>
      <c r="B31" s="4"/>
      <c r="C31" s="6"/>
      <c r="D31" s="6"/>
      <c r="E31" s="4"/>
      <c r="F31" s="131" t="s">
        <v>363</v>
      </c>
      <c r="G31" s="86"/>
      <c r="H31" s="126" t="s">
        <v>364</v>
      </c>
      <c r="I31" s="37">
        <v>82207.33</v>
      </c>
      <c r="J31" s="49">
        <v>0</v>
      </c>
      <c r="K31" s="48">
        <f t="shared" si="2"/>
        <v>82207.33</v>
      </c>
      <c r="L31" s="108">
        <v>-830.67</v>
      </c>
    </row>
    <row r="32" spans="1:14" ht="20.45" customHeight="1" x14ac:dyDescent="0.25">
      <c r="A32" s="5"/>
      <c r="B32" s="4"/>
      <c r="C32" s="6"/>
      <c r="D32" s="6"/>
      <c r="E32" s="4"/>
      <c r="F32" s="18" t="s">
        <v>551</v>
      </c>
      <c r="G32" s="26"/>
      <c r="H32" s="26" t="s">
        <v>362</v>
      </c>
      <c r="I32" s="37">
        <v>0</v>
      </c>
      <c r="J32" s="48">
        <v>8138525.2999999998</v>
      </c>
      <c r="K32" s="48">
        <f t="shared" si="2"/>
        <v>8138525.2999999998</v>
      </c>
      <c r="L32" s="134"/>
    </row>
    <row r="33" spans="1:14" ht="0.6" hidden="1" customHeight="1" x14ac:dyDescent="0.25">
      <c r="A33" s="5"/>
      <c r="B33" s="4"/>
      <c r="C33" s="6"/>
      <c r="D33" s="6"/>
      <c r="E33" s="4"/>
      <c r="F33" s="18" t="s">
        <v>351</v>
      </c>
      <c r="G33" s="26"/>
      <c r="H33" s="26" t="s">
        <v>352</v>
      </c>
      <c r="I33" s="37">
        <v>0</v>
      </c>
      <c r="J33" s="48">
        <v>0</v>
      </c>
      <c r="K33" s="48">
        <f t="shared" si="2"/>
        <v>0</v>
      </c>
    </row>
    <row r="34" spans="1:14" ht="16.899999999999999" hidden="1" customHeight="1" x14ac:dyDescent="0.25">
      <c r="A34" s="5"/>
      <c r="B34" s="4"/>
      <c r="C34" s="6"/>
      <c r="D34" s="6"/>
      <c r="E34" s="4"/>
      <c r="F34" s="18" t="s">
        <v>383</v>
      </c>
      <c r="G34" s="26"/>
      <c r="H34" s="26" t="s">
        <v>398</v>
      </c>
      <c r="I34" s="37">
        <v>0</v>
      </c>
      <c r="J34" s="48">
        <v>0</v>
      </c>
      <c r="K34" s="48">
        <f t="shared" ref="K34" si="5">SUM(I34:J34)</f>
        <v>0</v>
      </c>
    </row>
    <row r="35" spans="1:14" ht="22.15" hidden="1" customHeight="1" x14ac:dyDescent="0.25">
      <c r="A35" s="5"/>
      <c r="B35" s="4"/>
      <c r="C35" s="6"/>
      <c r="D35" s="6"/>
      <c r="E35" s="4"/>
      <c r="F35" s="18" t="s">
        <v>383</v>
      </c>
      <c r="G35" s="26"/>
      <c r="H35" s="26" t="s">
        <v>398</v>
      </c>
      <c r="I35" s="37">
        <v>0</v>
      </c>
      <c r="J35" s="48"/>
      <c r="K35" s="48"/>
    </row>
    <row r="36" spans="1:14" ht="42.6" customHeight="1" x14ac:dyDescent="0.25">
      <c r="A36" s="5"/>
      <c r="B36" s="4"/>
      <c r="C36" s="6"/>
      <c r="D36" s="6"/>
      <c r="E36" s="4"/>
      <c r="F36" s="15" t="s">
        <v>275</v>
      </c>
      <c r="G36" s="26" t="s">
        <v>26</v>
      </c>
      <c r="H36" s="52" t="s">
        <v>75</v>
      </c>
      <c r="I36" s="30">
        <f>SUM(I37,I40)</f>
        <v>21634644.780000001</v>
      </c>
      <c r="J36" s="47">
        <f>SUM(J37:J40)</f>
        <v>1477840</v>
      </c>
      <c r="K36" s="47">
        <f t="shared" si="2"/>
        <v>23112484.780000001</v>
      </c>
    </row>
    <row r="37" spans="1:14" ht="28.15" customHeight="1" x14ac:dyDescent="0.25">
      <c r="A37" s="5"/>
      <c r="B37" s="4"/>
      <c r="C37" s="6"/>
      <c r="D37" s="6"/>
      <c r="E37" s="4"/>
      <c r="F37" s="34" t="s">
        <v>123</v>
      </c>
      <c r="G37" s="26"/>
      <c r="H37" s="26" t="s">
        <v>76</v>
      </c>
      <c r="I37" s="37">
        <f>SUM(I38+I39)</f>
        <v>20344155.860000003</v>
      </c>
      <c r="J37" s="48">
        <v>0</v>
      </c>
      <c r="K37" s="48">
        <f t="shared" si="2"/>
        <v>20344155.860000003</v>
      </c>
      <c r="L37" s="85"/>
    </row>
    <row r="38" spans="1:14" ht="23.45" customHeight="1" x14ac:dyDescent="0.25">
      <c r="A38" s="5"/>
      <c r="B38" s="4"/>
      <c r="C38" s="6"/>
      <c r="D38" s="6"/>
      <c r="E38" s="4"/>
      <c r="F38" s="17" t="s">
        <v>43</v>
      </c>
      <c r="G38" s="26" t="s">
        <v>26</v>
      </c>
      <c r="H38" s="26" t="s">
        <v>77</v>
      </c>
      <c r="I38" s="37">
        <v>20209244.850000001</v>
      </c>
      <c r="J38" s="48">
        <v>0</v>
      </c>
      <c r="K38" s="48">
        <f t="shared" si="2"/>
        <v>20209244.850000001</v>
      </c>
      <c r="L38" s="139">
        <v>475554</v>
      </c>
      <c r="M38" s="138">
        <v>2050000</v>
      </c>
      <c r="N38" s="108">
        <v>-603937.15</v>
      </c>
    </row>
    <row r="39" spans="1:14" ht="15.6" customHeight="1" x14ac:dyDescent="0.25">
      <c r="A39" s="5"/>
      <c r="B39" s="4"/>
      <c r="C39" s="6"/>
      <c r="D39" s="6"/>
      <c r="E39" s="4"/>
      <c r="F39" s="18" t="s">
        <v>649</v>
      </c>
      <c r="G39" s="26"/>
      <c r="H39" s="26" t="s">
        <v>650</v>
      </c>
      <c r="I39" s="37">
        <v>134911.01</v>
      </c>
      <c r="J39" s="48">
        <v>0</v>
      </c>
      <c r="K39" s="48">
        <f t="shared" si="2"/>
        <v>134911.01</v>
      </c>
      <c r="L39" s="139">
        <v>-475554</v>
      </c>
      <c r="M39" s="108">
        <v>-15088.99</v>
      </c>
    </row>
    <row r="40" spans="1:14" ht="25.9" customHeight="1" x14ac:dyDescent="0.25">
      <c r="A40" s="5"/>
      <c r="B40" s="4"/>
      <c r="C40" s="6"/>
      <c r="D40" s="6"/>
      <c r="E40" s="4"/>
      <c r="F40" s="35" t="s">
        <v>124</v>
      </c>
      <c r="G40" s="26" t="s">
        <v>26</v>
      </c>
      <c r="H40" s="26" t="s">
        <v>78</v>
      </c>
      <c r="I40" s="37">
        <f>SUM(I41:I42)</f>
        <v>1290488.92</v>
      </c>
      <c r="J40" s="48">
        <f>SUM(J41:J42)</f>
        <v>1477840</v>
      </c>
      <c r="K40" s="48">
        <f t="shared" si="2"/>
        <v>2768328.92</v>
      </c>
      <c r="L40" s="85"/>
    </row>
    <row r="41" spans="1:14" ht="18" customHeight="1" x14ac:dyDescent="0.25">
      <c r="A41" s="5"/>
      <c r="B41" s="4"/>
      <c r="C41" s="6"/>
      <c r="D41" s="6"/>
      <c r="E41" s="4"/>
      <c r="F41" s="17" t="s">
        <v>45</v>
      </c>
      <c r="G41" s="26"/>
      <c r="H41" s="26" t="s">
        <v>80</v>
      </c>
      <c r="I41" s="37">
        <v>1290488.92</v>
      </c>
      <c r="J41" s="48">
        <v>0</v>
      </c>
      <c r="K41" s="48">
        <f t="shared" si="2"/>
        <v>1290488.92</v>
      </c>
      <c r="L41" s="99"/>
    </row>
    <row r="42" spans="1:14" ht="24" customHeight="1" x14ac:dyDescent="0.25">
      <c r="A42" s="5"/>
      <c r="B42" s="4"/>
      <c r="C42" s="6"/>
      <c r="D42" s="6"/>
      <c r="E42" s="4"/>
      <c r="F42" s="17" t="s">
        <v>556</v>
      </c>
      <c r="G42" s="26" t="s">
        <v>26</v>
      </c>
      <c r="H42" s="26" t="s">
        <v>79</v>
      </c>
      <c r="I42" s="37">
        <v>0</v>
      </c>
      <c r="J42" s="48">
        <v>1477840</v>
      </c>
      <c r="K42" s="48">
        <f t="shared" si="2"/>
        <v>1477840</v>
      </c>
      <c r="L42" s="99"/>
    </row>
    <row r="43" spans="1:14" ht="25.9" customHeight="1" x14ac:dyDescent="0.25">
      <c r="A43" s="5"/>
      <c r="B43" s="4"/>
      <c r="C43" s="6"/>
      <c r="D43" s="6"/>
      <c r="E43" s="4"/>
      <c r="F43" s="36" t="s">
        <v>125</v>
      </c>
      <c r="G43" s="26" t="s">
        <v>26</v>
      </c>
      <c r="H43" s="29" t="s">
        <v>329</v>
      </c>
      <c r="I43" s="30">
        <f>SUM(I44)</f>
        <v>17980198.309999999</v>
      </c>
      <c r="J43" s="47">
        <v>0</v>
      </c>
      <c r="K43" s="47">
        <f t="shared" si="2"/>
        <v>17980198.309999999</v>
      </c>
      <c r="L43" s="108">
        <v>-10150</v>
      </c>
    </row>
    <row r="44" spans="1:14" ht="27" customHeight="1" x14ac:dyDescent="0.25">
      <c r="A44" s="5"/>
      <c r="B44" s="4">
        <v>980</v>
      </c>
      <c r="C44" s="6" t="s">
        <v>9</v>
      </c>
      <c r="D44" s="6"/>
      <c r="E44" s="4"/>
      <c r="F44" s="17" t="s">
        <v>43</v>
      </c>
      <c r="G44" s="26" t="s">
        <v>26</v>
      </c>
      <c r="H44" s="28" t="s">
        <v>330</v>
      </c>
      <c r="I44" s="37">
        <v>17980198.309999999</v>
      </c>
      <c r="J44" s="48">
        <v>0</v>
      </c>
      <c r="K44" s="48">
        <f t="shared" si="2"/>
        <v>17980198.309999999</v>
      </c>
      <c r="L44" s="138">
        <v>580000</v>
      </c>
      <c r="M44" s="108">
        <v>310348.31</v>
      </c>
    </row>
    <row r="45" spans="1:14" ht="39.75" customHeight="1" x14ac:dyDescent="0.25">
      <c r="A45" s="5"/>
      <c r="B45" s="4"/>
      <c r="C45" s="6"/>
      <c r="D45" s="6"/>
      <c r="E45" s="4"/>
      <c r="F45" s="81" t="s">
        <v>430</v>
      </c>
      <c r="G45" s="28"/>
      <c r="H45" s="29" t="s">
        <v>431</v>
      </c>
      <c r="I45" s="30">
        <f>SUM(I46)</f>
        <v>0</v>
      </c>
      <c r="J45" s="47">
        <f>SUM(J46)</f>
        <v>2430313</v>
      </c>
      <c r="K45" s="47">
        <f>SUM(K46)</f>
        <v>2430313</v>
      </c>
    </row>
    <row r="46" spans="1:14" ht="27.6" customHeight="1" x14ac:dyDescent="0.25">
      <c r="A46" s="5"/>
      <c r="B46" s="4"/>
      <c r="C46" s="6"/>
      <c r="D46" s="6"/>
      <c r="E46" s="4"/>
      <c r="F46" s="18" t="s">
        <v>559</v>
      </c>
      <c r="G46" s="28"/>
      <c r="H46" s="26" t="s">
        <v>512</v>
      </c>
      <c r="I46" s="37">
        <v>0</v>
      </c>
      <c r="J46" s="48">
        <v>2430313</v>
      </c>
      <c r="K46" s="48">
        <f t="shared" ref="K46" si="6">SUM(I46:J46)</f>
        <v>2430313</v>
      </c>
      <c r="L46" s="138">
        <v>435313</v>
      </c>
    </row>
    <row r="47" spans="1:14" ht="27" customHeight="1" x14ac:dyDescent="0.25">
      <c r="A47" s="8" t="s">
        <v>11</v>
      </c>
      <c r="B47" s="6"/>
      <c r="C47" s="6"/>
      <c r="D47" s="6"/>
      <c r="E47" s="6"/>
      <c r="F47" s="16" t="s">
        <v>276</v>
      </c>
      <c r="G47" s="29" t="s">
        <v>41</v>
      </c>
      <c r="H47" s="29" t="s">
        <v>81</v>
      </c>
      <c r="I47" s="30">
        <f>SUM(I48+I51+I56+I59+I64+I67)</f>
        <v>3268996.3499999996</v>
      </c>
      <c r="J47" s="30">
        <f>SUM(J48+J51+J56+J59+J64+J67)</f>
        <v>54366091.230000004</v>
      </c>
      <c r="K47" s="47">
        <f t="shared" si="2"/>
        <v>57635087.580000006</v>
      </c>
    </row>
    <row r="48" spans="1:14" ht="18" customHeight="1" x14ac:dyDescent="0.25">
      <c r="A48" s="8"/>
      <c r="B48" s="6"/>
      <c r="C48" s="6"/>
      <c r="D48" s="6"/>
      <c r="E48" s="6"/>
      <c r="F48" s="22" t="s">
        <v>277</v>
      </c>
      <c r="G48" s="29"/>
      <c r="H48" s="29" t="s">
        <v>82</v>
      </c>
      <c r="I48" s="30">
        <f>SUM(I49)</f>
        <v>420000</v>
      </c>
      <c r="J48" s="47"/>
      <c r="K48" s="47">
        <f t="shared" si="2"/>
        <v>420000</v>
      </c>
    </row>
    <row r="49" spans="1:12" ht="41.45" customHeight="1" x14ac:dyDescent="0.25">
      <c r="A49" s="8"/>
      <c r="B49" s="6"/>
      <c r="C49" s="6"/>
      <c r="D49" s="6"/>
      <c r="E49" s="6"/>
      <c r="F49" s="32" t="s">
        <v>126</v>
      </c>
      <c r="G49" s="29"/>
      <c r="H49" s="29" t="s">
        <v>83</v>
      </c>
      <c r="I49" s="37">
        <f>SUM(I50)</f>
        <v>420000</v>
      </c>
      <c r="J49" s="48"/>
      <c r="K49" s="48">
        <f t="shared" si="2"/>
        <v>420000</v>
      </c>
    </row>
    <row r="50" spans="1:12" ht="27" customHeight="1" x14ac:dyDescent="0.25">
      <c r="A50" s="8"/>
      <c r="B50" s="6"/>
      <c r="C50" s="6"/>
      <c r="D50" s="6"/>
      <c r="E50" s="6"/>
      <c r="F50" s="18" t="s">
        <v>47</v>
      </c>
      <c r="G50" s="29"/>
      <c r="H50" s="28" t="s">
        <v>127</v>
      </c>
      <c r="I50" s="37">
        <v>420000</v>
      </c>
      <c r="J50" s="48"/>
      <c r="K50" s="48">
        <f t="shared" si="2"/>
        <v>420000</v>
      </c>
      <c r="L50" s="85"/>
    </row>
    <row r="51" spans="1:12" ht="28.9" customHeight="1" x14ac:dyDescent="0.25">
      <c r="A51" s="8"/>
      <c r="B51" s="6"/>
      <c r="C51" s="6"/>
      <c r="D51" s="6"/>
      <c r="E51" s="6"/>
      <c r="F51" s="21" t="s">
        <v>278</v>
      </c>
      <c r="G51" s="29"/>
      <c r="H51" s="29" t="s">
        <v>84</v>
      </c>
      <c r="I51" s="30">
        <f>SUM(I52,I54)</f>
        <v>2823248.55</v>
      </c>
      <c r="J51" s="47"/>
      <c r="K51" s="47">
        <f t="shared" si="2"/>
        <v>2823248.55</v>
      </c>
    </row>
    <row r="52" spans="1:12" ht="15.6" customHeight="1" x14ac:dyDescent="0.25">
      <c r="A52" s="8"/>
      <c r="B52" s="6"/>
      <c r="C52" s="6"/>
      <c r="D52" s="6"/>
      <c r="E52" s="6"/>
      <c r="F52" s="34" t="s">
        <v>132</v>
      </c>
      <c r="G52" s="29"/>
      <c r="H52" s="29" t="s">
        <v>128</v>
      </c>
      <c r="I52" s="37">
        <f>SUM(I53)</f>
        <v>2703248.55</v>
      </c>
      <c r="J52" s="48"/>
      <c r="K52" s="48">
        <f t="shared" si="2"/>
        <v>2703248.55</v>
      </c>
    </row>
    <row r="53" spans="1:12" ht="15" customHeight="1" x14ac:dyDescent="0.25">
      <c r="A53" s="8"/>
      <c r="B53" s="6"/>
      <c r="C53" s="6"/>
      <c r="D53" s="6"/>
      <c r="E53" s="6"/>
      <c r="F53" s="19" t="s">
        <v>46</v>
      </c>
      <c r="G53" s="29"/>
      <c r="H53" s="28" t="s">
        <v>129</v>
      </c>
      <c r="I53" s="37">
        <v>2703248.55</v>
      </c>
      <c r="J53" s="48"/>
      <c r="K53" s="48">
        <f t="shared" si="2"/>
        <v>2703248.55</v>
      </c>
      <c r="L53" s="138">
        <v>203248.55</v>
      </c>
    </row>
    <row r="54" spans="1:12" ht="24.6" customHeight="1" x14ac:dyDescent="0.25">
      <c r="A54" s="8"/>
      <c r="B54" s="6"/>
      <c r="C54" s="6"/>
      <c r="D54" s="6"/>
      <c r="E54" s="6"/>
      <c r="F54" s="38" t="s">
        <v>133</v>
      </c>
      <c r="G54" s="29"/>
      <c r="H54" s="28" t="s">
        <v>130</v>
      </c>
      <c r="I54" s="37">
        <f>SUM(I55)</f>
        <v>120000</v>
      </c>
      <c r="J54" s="92"/>
      <c r="K54" s="47">
        <f t="shared" si="2"/>
        <v>120000</v>
      </c>
    </row>
    <row r="55" spans="1:12" ht="20.45" customHeight="1" x14ac:dyDescent="0.25">
      <c r="A55" s="8"/>
      <c r="B55" s="6"/>
      <c r="C55" s="6"/>
      <c r="D55" s="6"/>
      <c r="E55" s="6"/>
      <c r="F55" s="17" t="s">
        <v>58</v>
      </c>
      <c r="G55" s="29"/>
      <c r="H55" s="28" t="s">
        <v>131</v>
      </c>
      <c r="I55" s="37">
        <v>120000</v>
      </c>
      <c r="J55" s="49"/>
      <c r="K55" s="48">
        <f t="shared" si="2"/>
        <v>120000</v>
      </c>
    </row>
    <row r="56" spans="1:12" ht="0.6" hidden="1" customHeight="1" x14ac:dyDescent="0.25">
      <c r="A56" s="7"/>
      <c r="B56" s="6"/>
      <c r="C56" s="6"/>
      <c r="D56" s="6"/>
      <c r="E56" s="6"/>
      <c r="F56" s="93" t="s">
        <v>387</v>
      </c>
      <c r="G56" s="28"/>
      <c r="H56" s="29" t="s">
        <v>85</v>
      </c>
      <c r="I56" s="47">
        <f>SUM(I57)</f>
        <v>0</v>
      </c>
      <c r="J56" s="48">
        <f>SUM(J57)</f>
        <v>0</v>
      </c>
      <c r="K56" s="47">
        <f>SUM(K57)</f>
        <v>0</v>
      </c>
    </row>
    <row r="57" spans="1:12" ht="31.9" hidden="1" customHeight="1" thickBot="1" x14ac:dyDescent="0.3">
      <c r="A57" s="7"/>
      <c r="B57" s="6"/>
      <c r="C57" s="6"/>
      <c r="D57" s="6"/>
      <c r="E57" s="6"/>
      <c r="F57" s="41" t="s">
        <v>244</v>
      </c>
      <c r="G57" s="28"/>
      <c r="H57" s="29" t="s">
        <v>388</v>
      </c>
      <c r="I57" s="48">
        <f>SUM(I58)</f>
        <v>0</v>
      </c>
      <c r="J57" s="48"/>
      <c r="K57" s="48">
        <f t="shared" si="2"/>
        <v>0</v>
      </c>
    </row>
    <row r="58" spans="1:12" ht="17.45" hidden="1" customHeight="1" x14ac:dyDescent="0.25">
      <c r="A58" s="7"/>
      <c r="B58" s="6"/>
      <c r="C58" s="6"/>
      <c r="D58" s="6"/>
      <c r="E58" s="6"/>
      <c r="F58" s="95" t="s">
        <v>245</v>
      </c>
      <c r="G58" s="28"/>
      <c r="H58" s="28" t="s">
        <v>389</v>
      </c>
      <c r="I58" s="48">
        <v>0</v>
      </c>
      <c r="J58" s="48">
        <v>0</v>
      </c>
      <c r="K58" s="48">
        <f t="shared" si="2"/>
        <v>0</v>
      </c>
    </row>
    <row r="59" spans="1:12" ht="58.15" customHeight="1" x14ac:dyDescent="0.25">
      <c r="A59" s="7"/>
      <c r="B59" s="6"/>
      <c r="C59" s="6"/>
      <c r="D59" s="6"/>
      <c r="E59" s="6"/>
      <c r="F59" s="87" t="s">
        <v>390</v>
      </c>
      <c r="G59" s="28"/>
      <c r="H59" s="29" t="s">
        <v>243</v>
      </c>
      <c r="I59" s="47">
        <f>SUM(I60)</f>
        <v>0</v>
      </c>
      <c r="J59" s="47">
        <f>SUM(J62:J63)</f>
        <v>14746611.02</v>
      </c>
      <c r="K59" s="47">
        <f t="shared" ref="K59:K69" si="7">SUM(I59:J59)</f>
        <v>14746611.02</v>
      </c>
    </row>
    <row r="60" spans="1:12" ht="45.6" hidden="1" customHeight="1" x14ac:dyDescent="0.25">
      <c r="A60" s="7"/>
      <c r="B60" s="6"/>
      <c r="C60" s="6"/>
      <c r="D60" s="6"/>
      <c r="E60" s="6"/>
      <c r="F60" s="64" t="s">
        <v>394</v>
      </c>
      <c r="G60" s="28"/>
      <c r="H60" s="28" t="s">
        <v>395</v>
      </c>
      <c r="I60" s="48">
        <v>0</v>
      </c>
      <c r="J60" s="48">
        <v>0</v>
      </c>
      <c r="K60" s="48">
        <f t="shared" si="7"/>
        <v>0</v>
      </c>
      <c r="L60" s="85"/>
    </row>
    <row r="61" spans="1:12" ht="45.6" customHeight="1" x14ac:dyDescent="0.25">
      <c r="A61" s="7"/>
      <c r="B61" s="6"/>
      <c r="C61" s="6"/>
      <c r="D61" s="6"/>
      <c r="E61" s="6"/>
      <c r="F61" s="64" t="s">
        <v>394</v>
      </c>
      <c r="G61" s="28"/>
      <c r="H61" s="28" t="s">
        <v>495</v>
      </c>
      <c r="I61" s="48"/>
      <c r="J61" s="48">
        <f>SUM(J62:J63)</f>
        <v>14746611.02</v>
      </c>
      <c r="K61" s="48">
        <f>SUM(I61:J61)</f>
        <v>14746611.02</v>
      </c>
      <c r="L61" s="85"/>
    </row>
    <row r="62" spans="1:12" ht="37.9" customHeight="1" x14ac:dyDescent="0.25">
      <c r="A62" s="7"/>
      <c r="B62" s="6"/>
      <c r="C62" s="6"/>
      <c r="D62" s="6"/>
      <c r="E62" s="6"/>
      <c r="F62" s="130" t="s">
        <v>560</v>
      </c>
      <c r="G62" s="28"/>
      <c r="H62" s="28" t="s">
        <v>493</v>
      </c>
      <c r="I62" s="48">
        <v>0</v>
      </c>
      <c r="J62" s="48">
        <v>10825443.439999999</v>
      </c>
      <c r="K62" s="48">
        <f>SUM(I62:J62)</f>
        <v>10825443.439999999</v>
      </c>
      <c r="L62" s="138">
        <v>-5908002.8799999999</v>
      </c>
    </row>
    <row r="63" spans="1:12" ht="38.450000000000003" customHeight="1" x14ac:dyDescent="0.25">
      <c r="A63" s="7"/>
      <c r="B63" s="6"/>
      <c r="C63" s="6"/>
      <c r="D63" s="6"/>
      <c r="E63" s="6"/>
      <c r="F63" s="130" t="s">
        <v>557</v>
      </c>
      <c r="G63" s="28"/>
      <c r="H63" s="28" t="s">
        <v>469</v>
      </c>
      <c r="I63" s="48"/>
      <c r="J63" s="48">
        <v>3921167.58</v>
      </c>
      <c r="K63" s="48">
        <f>SUM(I63:J63)</f>
        <v>3921167.58</v>
      </c>
      <c r="L63" s="138">
        <v>-236320.12</v>
      </c>
    </row>
    <row r="64" spans="1:12" ht="30" customHeight="1" x14ac:dyDescent="0.25">
      <c r="A64" s="7"/>
      <c r="B64" s="6"/>
      <c r="C64" s="6"/>
      <c r="D64" s="6"/>
      <c r="E64" s="6"/>
      <c r="F64" s="87" t="s">
        <v>391</v>
      </c>
      <c r="G64" s="28"/>
      <c r="H64" s="29" t="s">
        <v>392</v>
      </c>
      <c r="I64" s="48">
        <v>0</v>
      </c>
      <c r="J64" s="47">
        <f>SUM(J65)</f>
        <v>38679480.210000001</v>
      </c>
      <c r="K64" s="47">
        <f t="shared" si="7"/>
        <v>38679480.210000001</v>
      </c>
    </row>
    <row r="65" spans="1:15" ht="42" customHeight="1" x14ac:dyDescent="0.25">
      <c r="A65" s="7"/>
      <c r="B65" s="6"/>
      <c r="C65" s="6"/>
      <c r="D65" s="6"/>
      <c r="E65" s="6"/>
      <c r="F65" s="64" t="s">
        <v>393</v>
      </c>
      <c r="G65" s="28"/>
      <c r="H65" s="29" t="s">
        <v>392</v>
      </c>
      <c r="I65" s="47">
        <v>0</v>
      </c>
      <c r="J65" s="47">
        <f>SUM(J66)</f>
        <v>38679480.210000001</v>
      </c>
      <c r="K65" s="47">
        <f t="shared" si="7"/>
        <v>38679480.210000001</v>
      </c>
      <c r="L65" s="85"/>
    </row>
    <row r="66" spans="1:15" ht="27" customHeight="1" x14ac:dyDescent="0.25">
      <c r="A66" s="7"/>
      <c r="B66" s="6"/>
      <c r="C66" s="6"/>
      <c r="D66" s="6"/>
      <c r="E66" s="6"/>
      <c r="F66" s="127" t="s">
        <v>561</v>
      </c>
      <c r="G66" s="118"/>
      <c r="H66" s="28" t="s">
        <v>401</v>
      </c>
      <c r="I66" s="48">
        <v>0</v>
      </c>
      <c r="J66" s="48">
        <v>38679480.210000001</v>
      </c>
      <c r="K66" s="48">
        <f t="shared" si="7"/>
        <v>38679480.210000001</v>
      </c>
      <c r="L66" s="138">
        <v>-4623273.03</v>
      </c>
    </row>
    <row r="67" spans="1:15" ht="46.9" customHeight="1" thickBot="1" x14ac:dyDescent="0.3">
      <c r="A67" s="7"/>
      <c r="B67" s="6"/>
      <c r="C67" s="6"/>
      <c r="D67" s="6"/>
      <c r="E67" s="6"/>
      <c r="F67" s="23" t="s">
        <v>180</v>
      </c>
      <c r="G67" s="29" t="s">
        <v>41</v>
      </c>
      <c r="H67" s="29" t="s">
        <v>385</v>
      </c>
      <c r="I67" s="47">
        <f>SUM(I68:I69)</f>
        <v>25747.8</v>
      </c>
      <c r="J67" s="47">
        <f>SUM(J69)</f>
        <v>940000</v>
      </c>
      <c r="K67" s="47">
        <f t="shared" si="7"/>
        <v>965747.8</v>
      </c>
    </row>
    <row r="68" spans="1:15" ht="46.9" customHeight="1" x14ac:dyDescent="0.25">
      <c r="A68" s="7"/>
      <c r="B68" s="6"/>
      <c r="C68" s="6"/>
      <c r="D68" s="6"/>
      <c r="E68" s="6"/>
      <c r="F68" s="147" t="s">
        <v>681</v>
      </c>
      <c r="G68" s="29"/>
      <c r="H68" s="28" t="s">
        <v>682</v>
      </c>
      <c r="I68" s="48">
        <v>25747.8</v>
      </c>
      <c r="J68" s="48">
        <v>0</v>
      </c>
      <c r="K68" s="48">
        <f t="shared" si="7"/>
        <v>25747.8</v>
      </c>
      <c r="L68" s="138">
        <v>2820.61</v>
      </c>
      <c r="M68" s="148">
        <v>22948.21</v>
      </c>
      <c r="N68" s="155">
        <v>-21.02</v>
      </c>
    </row>
    <row r="69" spans="1:15" ht="51" customHeight="1" x14ac:dyDescent="0.25">
      <c r="A69" s="7"/>
      <c r="B69" s="6"/>
      <c r="C69" s="6"/>
      <c r="D69" s="6"/>
      <c r="E69" s="6"/>
      <c r="F69" s="17" t="s">
        <v>680</v>
      </c>
      <c r="G69" s="118" t="s">
        <v>26</v>
      </c>
      <c r="H69" s="28" t="s">
        <v>386</v>
      </c>
      <c r="I69" s="48">
        <v>0</v>
      </c>
      <c r="J69" s="48">
        <v>940000</v>
      </c>
      <c r="K69" s="48">
        <f t="shared" si="7"/>
        <v>940000</v>
      </c>
      <c r="L69" s="138">
        <v>-2069526</v>
      </c>
    </row>
    <row r="70" spans="1:15" ht="29.25" x14ac:dyDescent="0.25">
      <c r="A70" s="8" t="s">
        <v>12</v>
      </c>
      <c r="B70" s="6"/>
      <c r="C70" s="6"/>
      <c r="D70" s="6"/>
      <c r="E70" s="6"/>
      <c r="F70" s="16" t="s">
        <v>279</v>
      </c>
      <c r="G70" s="29" t="s">
        <v>41</v>
      </c>
      <c r="H70" s="29" t="s">
        <v>86</v>
      </c>
      <c r="I70" s="47">
        <f>SUM(I71,I84,I94,I103,I105)</f>
        <v>43733005.810000002</v>
      </c>
      <c r="J70" s="47">
        <f>SUM(J71,J84,J94,J103,J105)</f>
        <v>1352225.94</v>
      </c>
      <c r="K70" s="47">
        <f t="shared" si="2"/>
        <v>45085231.75</v>
      </c>
    </row>
    <row r="71" spans="1:15" ht="28.9" customHeight="1" x14ac:dyDescent="0.25">
      <c r="A71" s="8"/>
      <c r="B71" s="6"/>
      <c r="C71" s="6"/>
      <c r="D71" s="6"/>
      <c r="E71" s="6"/>
      <c r="F71" s="15" t="s">
        <v>280</v>
      </c>
      <c r="G71" s="28" t="s">
        <v>27</v>
      </c>
      <c r="H71" s="29" t="s">
        <v>87</v>
      </c>
      <c r="I71" s="47">
        <f>SUM(I72)</f>
        <v>26481523.370000001</v>
      </c>
      <c r="J71" s="47">
        <f>SUM(J75:J81)</f>
        <v>0</v>
      </c>
      <c r="K71" s="47">
        <f t="shared" si="2"/>
        <v>26481523.370000001</v>
      </c>
    </row>
    <row r="72" spans="1:15" ht="28.15" customHeight="1" x14ac:dyDescent="0.25">
      <c r="A72" s="8"/>
      <c r="B72" s="6"/>
      <c r="C72" s="6"/>
      <c r="D72" s="6"/>
      <c r="E72" s="6"/>
      <c r="F72" s="34" t="s">
        <v>134</v>
      </c>
      <c r="G72" s="28"/>
      <c r="H72" s="28" t="s">
        <v>88</v>
      </c>
      <c r="I72" s="48">
        <f>SUM(I73+I74+I75+I80+I81+I82+I83)</f>
        <v>26481523.370000001</v>
      </c>
      <c r="J72" s="48">
        <v>0</v>
      </c>
      <c r="K72" s="48">
        <f t="shared" si="2"/>
        <v>26481523.370000001</v>
      </c>
    </row>
    <row r="73" spans="1:15" ht="19.149999999999999" customHeight="1" x14ac:dyDescent="0.25">
      <c r="A73" s="8"/>
      <c r="B73" s="6"/>
      <c r="C73" s="6"/>
      <c r="D73" s="6"/>
      <c r="E73" s="6"/>
      <c r="F73" s="17" t="s">
        <v>55</v>
      </c>
      <c r="G73" s="28" t="s">
        <v>27</v>
      </c>
      <c r="H73" s="28" t="s">
        <v>90</v>
      </c>
      <c r="I73" s="48">
        <v>1007865.51</v>
      </c>
      <c r="J73" s="49">
        <v>0</v>
      </c>
      <c r="K73" s="48">
        <f t="shared" si="2"/>
        <v>1007865.51</v>
      </c>
      <c r="L73" s="150">
        <v>600000</v>
      </c>
      <c r="M73" s="108">
        <v>-271573.8</v>
      </c>
      <c r="N73" s="108">
        <v>79439.31</v>
      </c>
    </row>
    <row r="74" spans="1:15" ht="16.899999999999999" customHeight="1" x14ac:dyDescent="0.25">
      <c r="A74" s="8"/>
      <c r="B74" s="6"/>
      <c r="C74" s="6"/>
      <c r="D74" s="6"/>
      <c r="E74" s="6"/>
      <c r="F74" s="17" t="s">
        <v>461</v>
      </c>
      <c r="G74" s="28"/>
      <c r="H74" s="28" t="s">
        <v>462</v>
      </c>
      <c r="I74" s="48">
        <v>55000</v>
      </c>
      <c r="J74" s="48"/>
      <c r="K74" s="48">
        <f t="shared" si="2"/>
        <v>55000</v>
      </c>
      <c r="L74" s="138">
        <v>30000</v>
      </c>
    </row>
    <row r="75" spans="1:15" ht="20.25" customHeight="1" x14ac:dyDescent="0.25">
      <c r="A75" s="8"/>
      <c r="B75" s="6"/>
      <c r="C75" s="6"/>
      <c r="D75" s="6"/>
      <c r="E75" s="6"/>
      <c r="F75" s="17" t="s">
        <v>43</v>
      </c>
      <c r="G75" s="28" t="s">
        <v>27</v>
      </c>
      <c r="H75" s="28" t="s">
        <v>89</v>
      </c>
      <c r="I75" s="48">
        <f>SUM(I76:I77)</f>
        <v>24998657.859999999</v>
      </c>
      <c r="J75" s="48">
        <v>0</v>
      </c>
      <c r="K75" s="48">
        <f t="shared" si="2"/>
        <v>24998657.859999999</v>
      </c>
      <c r="L75" s="85"/>
    </row>
    <row r="76" spans="1:15" ht="18.75" hidden="1" customHeight="1" x14ac:dyDescent="0.25">
      <c r="A76" s="8"/>
      <c r="B76" s="6"/>
      <c r="C76" s="6"/>
      <c r="D76" s="6"/>
      <c r="E76" s="6"/>
      <c r="F76" s="17" t="s">
        <v>378</v>
      </c>
      <c r="G76" s="28"/>
      <c r="H76" s="28"/>
      <c r="I76" s="158">
        <v>9364275.1899999995</v>
      </c>
      <c r="J76" s="49">
        <v>0</v>
      </c>
      <c r="K76" s="149">
        <f t="shared" si="2"/>
        <v>9364275.1899999995</v>
      </c>
      <c r="L76" s="108">
        <v>-11724.81</v>
      </c>
    </row>
    <row r="77" spans="1:15" ht="18.75" hidden="1" customHeight="1" x14ac:dyDescent="0.25">
      <c r="A77" s="8"/>
      <c r="B77" s="6"/>
      <c r="C77" s="6"/>
      <c r="D77" s="6"/>
      <c r="E77" s="6"/>
      <c r="F77" s="17" t="s">
        <v>379</v>
      </c>
      <c r="G77" s="28"/>
      <c r="H77" s="28"/>
      <c r="I77" s="158">
        <v>15634382.67</v>
      </c>
      <c r="J77" s="49">
        <v>0</v>
      </c>
      <c r="K77" s="149">
        <f t="shared" si="2"/>
        <v>15634382.67</v>
      </c>
      <c r="L77" s="138">
        <v>1500000</v>
      </c>
      <c r="M77" s="138">
        <v>-420000</v>
      </c>
      <c r="N77" s="138">
        <v>200000</v>
      </c>
      <c r="O77" s="157">
        <v>12382.67</v>
      </c>
    </row>
    <row r="78" spans="1:15" ht="21.75" hidden="1" customHeight="1" x14ac:dyDescent="0.25">
      <c r="A78" s="8"/>
      <c r="B78" s="6"/>
      <c r="C78" s="6"/>
      <c r="D78" s="6"/>
      <c r="E78" s="6"/>
      <c r="F78" s="18" t="s">
        <v>460</v>
      </c>
      <c r="G78" s="28"/>
      <c r="H78" s="28" t="s">
        <v>296</v>
      </c>
      <c r="I78" s="50">
        <v>0</v>
      </c>
      <c r="J78" s="49"/>
      <c r="K78" s="48">
        <f t="shared" si="2"/>
        <v>0</v>
      </c>
    </row>
    <row r="79" spans="1:15" ht="18.75" hidden="1" customHeight="1" x14ac:dyDescent="0.25">
      <c r="A79" s="8"/>
      <c r="B79" s="6"/>
      <c r="C79" s="6"/>
      <c r="D79" s="6"/>
      <c r="E79" s="6"/>
      <c r="F79" s="18" t="s">
        <v>297</v>
      </c>
      <c r="G79" s="28"/>
      <c r="H79" s="28" t="s">
        <v>298</v>
      </c>
      <c r="I79" s="112">
        <v>0</v>
      </c>
      <c r="J79" s="49">
        <v>0</v>
      </c>
      <c r="K79" s="48">
        <v>0</v>
      </c>
    </row>
    <row r="80" spans="1:15" ht="20.25" hidden="1" customHeight="1" x14ac:dyDescent="0.25">
      <c r="A80" s="8"/>
      <c r="B80" s="6"/>
      <c r="C80" s="6"/>
      <c r="D80" s="6"/>
      <c r="E80" s="6"/>
      <c r="F80" s="17" t="s">
        <v>201</v>
      </c>
      <c r="G80" s="28"/>
      <c r="H80" s="28" t="s">
        <v>202</v>
      </c>
      <c r="I80" s="48"/>
      <c r="J80" s="48">
        <v>0</v>
      </c>
      <c r="K80" s="48">
        <f t="shared" ref="K80:K114" si="8">SUM(I80:J80)</f>
        <v>0</v>
      </c>
      <c r="L80" s="99"/>
    </row>
    <row r="81" spans="1:16" ht="22.5" hidden="1" customHeight="1" x14ac:dyDescent="0.25">
      <c r="A81" s="8"/>
      <c r="B81" s="6"/>
      <c r="C81" s="6"/>
      <c r="D81" s="6"/>
      <c r="E81" s="6"/>
      <c r="F81" s="17" t="s">
        <v>203</v>
      </c>
      <c r="G81" s="28"/>
      <c r="H81" s="28" t="s">
        <v>204</v>
      </c>
      <c r="I81" s="48"/>
      <c r="J81" s="48">
        <v>0</v>
      </c>
      <c r="K81" s="48">
        <f t="shared" si="8"/>
        <v>0</v>
      </c>
      <c r="L81" s="99"/>
    </row>
    <row r="82" spans="1:16" ht="37.5" hidden="1" customHeight="1" x14ac:dyDescent="0.25">
      <c r="A82" s="8"/>
      <c r="B82" s="6"/>
      <c r="C82" s="6"/>
      <c r="D82" s="6"/>
      <c r="E82" s="6"/>
      <c r="F82" s="17" t="s">
        <v>667</v>
      </c>
      <c r="G82" s="28"/>
      <c r="H82" s="28" t="s">
        <v>668</v>
      </c>
      <c r="I82" s="48">
        <v>0</v>
      </c>
      <c r="J82" s="48"/>
      <c r="K82" s="48">
        <f t="shared" si="8"/>
        <v>0</v>
      </c>
      <c r="L82" s="141">
        <v>-30000</v>
      </c>
    </row>
    <row r="83" spans="1:16" ht="18.75" customHeight="1" x14ac:dyDescent="0.25">
      <c r="A83" s="8"/>
      <c r="B83" s="6"/>
      <c r="C83" s="6"/>
      <c r="D83" s="6"/>
      <c r="E83" s="6"/>
      <c r="F83" s="17" t="s">
        <v>670</v>
      </c>
      <c r="G83" s="28"/>
      <c r="H83" s="28" t="s">
        <v>671</v>
      </c>
      <c r="I83" s="48">
        <v>420000</v>
      </c>
      <c r="J83" s="48"/>
      <c r="K83" s="48">
        <f t="shared" si="8"/>
        <v>420000</v>
      </c>
      <c r="L83" s="141">
        <v>420000</v>
      </c>
    </row>
    <row r="84" spans="1:16" ht="40.9" customHeight="1" x14ac:dyDescent="0.25">
      <c r="A84" s="5" t="s">
        <v>13</v>
      </c>
      <c r="B84" s="6" t="s">
        <v>27</v>
      </c>
      <c r="C84" s="6" t="s">
        <v>29</v>
      </c>
      <c r="D84" s="6"/>
      <c r="E84" s="6"/>
      <c r="F84" s="80" t="s">
        <v>281</v>
      </c>
      <c r="G84" s="28" t="s">
        <v>41</v>
      </c>
      <c r="H84" s="29" t="s">
        <v>91</v>
      </c>
      <c r="I84" s="47">
        <f>SUM(I85+I92)</f>
        <v>11694270.780000001</v>
      </c>
      <c r="J84" s="47">
        <f>SUM(J85)</f>
        <v>0</v>
      </c>
      <c r="K84" s="47">
        <f t="shared" si="8"/>
        <v>11694270.780000001</v>
      </c>
    </row>
    <row r="85" spans="1:16" ht="15" customHeight="1" x14ac:dyDescent="0.25">
      <c r="A85" s="5"/>
      <c r="B85" s="6"/>
      <c r="C85" s="6"/>
      <c r="D85" s="6"/>
      <c r="E85" s="6"/>
      <c r="F85" s="35" t="s">
        <v>135</v>
      </c>
      <c r="G85" s="28"/>
      <c r="H85" s="28" t="s">
        <v>92</v>
      </c>
      <c r="I85" s="48">
        <f>SUM(I86:I89)</f>
        <v>10228469.98</v>
      </c>
      <c r="J85" s="48">
        <f>SUM(J87:J91)</f>
        <v>0</v>
      </c>
      <c r="K85" s="48">
        <f t="shared" si="8"/>
        <v>10228469.98</v>
      </c>
    </row>
    <row r="86" spans="1:16" ht="25.9" customHeight="1" x14ac:dyDescent="0.25">
      <c r="A86" s="5"/>
      <c r="B86" s="6"/>
      <c r="C86" s="6"/>
      <c r="D86" s="6"/>
      <c r="E86" s="6"/>
      <c r="F86" s="17" t="s">
        <v>56</v>
      </c>
      <c r="G86" s="28" t="s">
        <v>27</v>
      </c>
      <c r="H86" s="28" t="s">
        <v>94</v>
      </c>
      <c r="I86" s="48">
        <v>76992.070000000007</v>
      </c>
      <c r="J86" s="49">
        <v>0</v>
      </c>
      <c r="K86" s="48">
        <f t="shared" ref="K86" si="9">SUM(I86:J86)</f>
        <v>76992.070000000007</v>
      </c>
      <c r="L86" s="85">
        <v>-3007.93</v>
      </c>
    </row>
    <row r="87" spans="1:16" ht="21" customHeight="1" x14ac:dyDescent="0.25">
      <c r="A87" s="5"/>
      <c r="B87" s="6"/>
      <c r="C87" s="6"/>
      <c r="D87" s="6"/>
      <c r="E87" s="6"/>
      <c r="F87" s="17" t="s">
        <v>324</v>
      </c>
      <c r="G87" s="28" t="s">
        <v>27</v>
      </c>
      <c r="H87" s="28" t="s">
        <v>93</v>
      </c>
      <c r="I87" s="48">
        <v>10151477.91</v>
      </c>
      <c r="J87" s="49">
        <v>0</v>
      </c>
      <c r="K87" s="48">
        <f t="shared" si="8"/>
        <v>10151477.91</v>
      </c>
      <c r="L87" s="139">
        <v>-32000</v>
      </c>
      <c r="M87" s="139">
        <v>603429</v>
      </c>
      <c r="N87" s="139">
        <v>540000</v>
      </c>
      <c r="O87" s="139">
        <v>54492.49</v>
      </c>
      <c r="P87" s="139">
        <v>18556.419999999998</v>
      </c>
    </row>
    <row r="88" spans="1:16" ht="0.6" hidden="1" customHeight="1" x14ac:dyDescent="0.25">
      <c r="A88" s="5"/>
      <c r="B88" s="6"/>
      <c r="C88" s="6"/>
      <c r="D88" s="6"/>
      <c r="E88" s="6"/>
      <c r="F88" s="17" t="s">
        <v>353</v>
      </c>
      <c r="G88" s="28" t="s">
        <v>27</v>
      </c>
      <c r="H88" s="28" t="s">
        <v>354</v>
      </c>
      <c r="I88" s="48">
        <v>0</v>
      </c>
      <c r="J88" s="48">
        <v>0</v>
      </c>
      <c r="K88" s="48">
        <f t="shared" si="8"/>
        <v>0</v>
      </c>
    </row>
    <row r="89" spans="1:16" ht="28.5" hidden="1" customHeight="1" x14ac:dyDescent="0.25">
      <c r="A89" s="5"/>
      <c r="B89" s="6"/>
      <c r="C89" s="6"/>
      <c r="D89" s="6"/>
      <c r="E89" s="6"/>
      <c r="F89" s="17" t="s">
        <v>369</v>
      </c>
      <c r="G89" s="28"/>
      <c r="H89" s="28" t="s">
        <v>370</v>
      </c>
      <c r="I89" s="140">
        <v>0</v>
      </c>
      <c r="J89" s="48">
        <v>0</v>
      </c>
      <c r="K89" s="48">
        <f t="shared" si="8"/>
        <v>0</v>
      </c>
      <c r="L89" s="139">
        <v>-3429</v>
      </c>
    </row>
    <row r="90" spans="1:16" ht="18.600000000000001" hidden="1" customHeight="1" x14ac:dyDescent="0.25">
      <c r="A90" s="5"/>
      <c r="B90" s="6"/>
      <c r="C90" s="6"/>
      <c r="D90" s="6"/>
      <c r="E90" s="6"/>
      <c r="F90" s="17" t="s">
        <v>437</v>
      </c>
      <c r="G90" s="28"/>
      <c r="H90" s="28" t="s">
        <v>457</v>
      </c>
      <c r="I90" s="48">
        <v>0</v>
      </c>
      <c r="J90" s="48">
        <v>0</v>
      </c>
      <c r="K90" s="48">
        <f t="shared" si="8"/>
        <v>0</v>
      </c>
      <c r="M90" s="85"/>
    </row>
    <row r="91" spans="1:16" ht="30" hidden="1" customHeight="1" x14ac:dyDescent="0.25">
      <c r="A91" s="5"/>
      <c r="B91" s="6"/>
      <c r="C91" s="6"/>
      <c r="D91" s="6"/>
      <c r="E91" s="6"/>
      <c r="F91" s="17" t="s">
        <v>438</v>
      </c>
      <c r="G91" s="28"/>
      <c r="H91" s="28" t="s">
        <v>458</v>
      </c>
      <c r="I91" s="48">
        <v>0</v>
      </c>
      <c r="J91" s="48">
        <v>0</v>
      </c>
      <c r="K91" s="48">
        <f t="shared" si="8"/>
        <v>0</v>
      </c>
      <c r="M91" s="85"/>
    </row>
    <row r="92" spans="1:16" ht="17.45" customHeight="1" x14ac:dyDescent="0.25">
      <c r="A92" s="5"/>
      <c r="B92" s="6"/>
      <c r="C92" s="6"/>
      <c r="D92" s="6"/>
      <c r="E92" s="6"/>
      <c r="F92" s="35" t="s">
        <v>647</v>
      </c>
      <c r="G92" s="28"/>
      <c r="H92" s="28" t="s">
        <v>648</v>
      </c>
      <c r="I92" s="48">
        <f>SUM(I93)</f>
        <v>1465800.8</v>
      </c>
      <c r="J92" s="48"/>
      <c r="K92" s="48">
        <f t="shared" si="8"/>
        <v>1465800.8</v>
      </c>
      <c r="L92" s="138">
        <v>-2380000</v>
      </c>
      <c r="M92" s="108">
        <v>-54492.49</v>
      </c>
      <c r="N92" s="108">
        <v>-559706.71</v>
      </c>
    </row>
    <row r="93" spans="1:16" ht="40.15" customHeight="1" x14ac:dyDescent="0.25">
      <c r="A93" s="5"/>
      <c r="B93" s="6"/>
      <c r="C93" s="6"/>
      <c r="D93" s="6"/>
      <c r="E93" s="6"/>
      <c r="F93" s="17" t="s">
        <v>644</v>
      </c>
      <c r="G93" s="28"/>
      <c r="H93" s="28" t="s">
        <v>645</v>
      </c>
      <c r="I93" s="48">
        <v>1465800.8</v>
      </c>
      <c r="J93" s="48"/>
      <c r="K93" s="48">
        <f t="shared" si="8"/>
        <v>1465800.8</v>
      </c>
      <c r="L93" s="138">
        <v>-600000</v>
      </c>
      <c r="M93" s="138">
        <v>-540000</v>
      </c>
      <c r="N93" s="138">
        <v>-20000</v>
      </c>
    </row>
    <row r="94" spans="1:16" ht="43.5" x14ac:dyDescent="0.25">
      <c r="A94" s="5"/>
      <c r="B94" s="6"/>
      <c r="C94" s="6" t="s">
        <v>35</v>
      </c>
      <c r="D94" s="6"/>
      <c r="E94" s="6"/>
      <c r="F94" s="80" t="s">
        <v>282</v>
      </c>
      <c r="G94" s="28" t="s">
        <v>27</v>
      </c>
      <c r="H94" s="29" t="s">
        <v>95</v>
      </c>
      <c r="I94" s="47">
        <f>SUM(I96,I97)</f>
        <v>509171.23</v>
      </c>
      <c r="J94" s="47">
        <f>SUM(J95+J97)</f>
        <v>992225.94</v>
      </c>
      <c r="K94" s="47">
        <f t="shared" si="8"/>
        <v>1501397.17</v>
      </c>
    </row>
    <row r="95" spans="1:16" ht="27" x14ac:dyDescent="0.25">
      <c r="A95" s="5"/>
      <c r="B95" s="6"/>
      <c r="C95" s="6"/>
      <c r="D95" s="6"/>
      <c r="E95" s="6"/>
      <c r="F95" s="35" t="s">
        <v>136</v>
      </c>
      <c r="G95" s="28"/>
      <c r="H95" s="28" t="s">
        <v>96</v>
      </c>
      <c r="I95" s="48">
        <f>SUM(I96)</f>
        <v>217341.38</v>
      </c>
      <c r="J95" s="49">
        <v>0</v>
      </c>
      <c r="K95" s="48">
        <f t="shared" si="8"/>
        <v>217341.38</v>
      </c>
    </row>
    <row r="96" spans="1:16" ht="16.149999999999999" customHeight="1" x14ac:dyDescent="0.25">
      <c r="A96" s="5" t="s">
        <v>14</v>
      </c>
      <c r="B96" s="6">
        <v>982</v>
      </c>
      <c r="C96" s="6" t="s">
        <v>35</v>
      </c>
      <c r="D96" s="6"/>
      <c r="E96" s="6"/>
      <c r="F96" s="17" t="s">
        <v>57</v>
      </c>
      <c r="G96" s="28" t="s">
        <v>27</v>
      </c>
      <c r="H96" s="28" t="s">
        <v>97</v>
      </c>
      <c r="I96" s="48">
        <v>217341.38</v>
      </c>
      <c r="J96" s="49">
        <v>0</v>
      </c>
      <c r="K96" s="48">
        <f t="shared" si="8"/>
        <v>217341.38</v>
      </c>
      <c r="L96" s="99"/>
    </row>
    <row r="97" spans="1:15" ht="27" x14ac:dyDescent="0.25">
      <c r="A97" s="5"/>
      <c r="B97" s="6"/>
      <c r="C97" s="6"/>
      <c r="D97" s="6"/>
      <c r="E97" s="6"/>
      <c r="F97" s="35" t="s">
        <v>138</v>
      </c>
      <c r="G97" s="29"/>
      <c r="H97" s="28" t="s">
        <v>139</v>
      </c>
      <c r="I97" s="48">
        <f>SUM(I98:I102)</f>
        <v>291829.84999999998</v>
      </c>
      <c r="J97" s="48">
        <f>SUM(J98:J101)</f>
        <v>992225.94</v>
      </c>
      <c r="K97" s="48">
        <f t="shared" si="8"/>
        <v>1284055.79</v>
      </c>
      <c r="L97" s="85"/>
    </row>
    <row r="98" spans="1:15" ht="16.5" customHeight="1" x14ac:dyDescent="0.25">
      <c r="A98" s="5"/>
      <c r="B98" s="6"/>
      <c r="C98" s="6"/>
      <c r="D98" s="6"/>
      <c r="E98" s="6"/>
      <c r="F98" s="17" t="s">
        <v>178</v>
      </c>
      <c r="G98" s="29"/>
      <c r="H98" s="28" t="s">
        <v>140</v>
      </c>
      <c r="I98" s="48">
        <v>281807.37</v>
      </c>
      <c r="J98" s="49">
        <v>0</v>
      </c>
      <c r="K98" s="48">
        <f t="shared" si="8"/>
        <v>281807.37</v>
      </c>
      <c r="L98" s="139">
        <v>32000</v>
      </c>
      <c r="M98" s="108">
        <v>-192.63</v>
      </c>
    </row>
    <row r="99" spans="1:15" ht="24" hidden="1" customHeight="1" x14ac:dyDescent="0.25">
      <c r="A99" s="5"/>
      <c r="B99" s="6"/>
      <c r="C99" s="6"/>
      <c r="D99" s="6"/>
      <c r="E99" s="6"/>
      <c r="F99" s="17" t="s">
        <v>294</v>
      </c>
      <c r="G99" s="29"/>
      <c r="H99" s="28" t="s">
        <v>295</v>
      </c>
      <c r="I99" s="48">
        <v>0</v>
      </c>
      <c r="J99" s="49"/>
      <c r="K99" s="48">
        <f t="shared" si="8"/>
        <v>0</v>
      </c>
    </row>
    <row r="100" spans="1:15" ht="25.5" customHeight="1" x14ac:dyDescent="0.25">
      <c r="A100" s="5"/>
      <c r="B100" s="6"/>
      <c r="C100" s="6"/>
      <c r="D100" s="6"/>
      <c r="E100" s="6"/>
      <c r="F100" s="17" t="s">
        <v>646</v>
      </c>
      <c r="G100" s="29"/>
      <c r="H100" s="28" t="s">
        <v>639</v>
      </c>
      <c r="I100" s="48">
        <v>10022.48</v>
      </c>
      <c r="J100" s="48">
        <v>992225.94</v>
      </c>
      <c r="K100" s="48">
        <f t="shared" si="8"/>
        <v>1002248.4199999999</v>
      </c>
      <c r="L100" s="85"/>
    </row>
    <row r="101" spans="1:15" ht="0.6" hidden="1" customHeight="1" x14ac:dyDescent="0.25">
      <c r="A101" s="5"/>
      <c r="B101" s="6"/>
      <c r="C101" s="6"/>
      <c r="D101" s="6"/>
      <c r="E101" s="6"/>
      <c r="F101" s="17" t="s">
        <v>496</v>
      </c>
      <c r="G101" s="29"/>
      <c r="H101" s="28" t="s">
        <v>497</v>
      </c>
      <c r="I101" s="48">
        <v>0</v>
      </c>
      <c r="J101" s="49"/>
      <c r="K101" s="48">
        <f t="shared" si="8"/>
        <v>0</v>
      </c>
      <c r="L101" s="85"/>
    </row>
    <row r="102" spans="1:15" ht="27" hidden="1" customHeight="1" x14ac:dyDescent="0.25">
      <c r="A102" s="5"/>
      <c r="B102" s="6"/>
      <c r="C102" s="6"/>
      <c r="D102" s="6"/>
      <c r="E102" s="6"/>
      <c r="F102" s="17" t="s">
        <v>646</v>
      </c>
      <c r="G102" s="29"/>
      <c r="H102" s="28" t="s">
        <v>640</v>
      </c>
      <c r="I102" s="48">
        <v>0</v>
      </c>
      <c r="J102" s="49"/>
      <c r="K102" s="48">
        <f t="shared" si="8"/>
        <v>0</v>
      </c>
      <c r="L102" s="85"/>
    </row>
    <row r="103" spans="1:15" ht="26.25" x14ac:dyDescent="0.25">
      <c r="A103" s="5"/>
      <c r="B103" s="6"/>
      <c r="C103" s="6"/>
      <c r="D103" s="6"/>
      <c r="E103" s="6"/>
      <c r="F103" s="27" t="s">
        <v>137</v>
      </c>
      <c r="G103" s="28" t="s">
        <v>27</v>
      </c>
      <c r="H103" s="29" t="s">
        <v>331</v>
      </c>
      <c r="I103" s="47">
        <f>SUM(I104)</f>
        <v>5048040.43</v>
      </c>
      <c r="J103" s="92">
        <v>0</v>
      </c>
      <c r="K103" s="47">
        <f t="shared" si="8"/>
        <v>5048040.43</v>
      </c>
    </row>
    <row r="104" spans="1:15" ht="24.75" x14ac:dyDescent="0.25">
      <c r="A104" s="5"/>
      <c r="B104" s="6"/>
      <c r="C104" s="6"/>
      <c r="D104" s="6"/>
      <c r="E104" s="6"/>
      <c r="F104" s="17" t="s">
        <v>43</v>
      </c>
      <c r="G104" s="28" t="s">
        <v>27</v>
      </c>
      <c r="H104" s="28" t="s">
        <v>332</v>
      </c>
      <c r="I104" s="48">
        <v>5048040.43</v>
      </c>
      <c r="J104" s="49">
        <v>0</v>
      </c>
      <c r="K104" s="48">
        <f t="shared" si="8"/>
        <v>5048040.43</v>
      </c>
      <c r="L104" s="139">
        <v>880000</v>
      </c>
      <c r="M104" s="108">
        <v>54245.84</v>
      </c>
      <c r="N104" s="108">
        <v>-42205.41</v>
      </c>
      <c r="O104" s="108">
        <v>-19000</v>
      </c>
    </row>
    <row r="105" spans="1:15" ht="39" customHeight="1" x14ac:dyDescent="0.25">
      <c r="A105" s="5"/>
      <c r="B105" s="6"/>
      <c r="C105" s="6"/>
      <c r="D105" s="6"/>
      <c r="E105" s="6"/>
      <c r="F105" s="81" t="s">
        <v>430</v>
      </c>
      <c r="G105" s="28"/>
      <c r="H105" s="29" t="s">
        <v>675</v>
      </c>
      <c r="I105" s="48">
        <v>0</v>
      </c>
      <c r="J105" s="48">
        <f>SUM(J106)</f>
        <v>360000</v>
      </c>
      <c r="K105" s="48">
        <f t="shared" si="8"/>
        <v>360000</v>
      </c>
      <c r="L105" s="141"/>
    </row>
    <row r="106" spans="1:15" ht="24.75" x14ac:dyDescent="0.25">
      <c r="A106" s="5"/>
      <c r="B106" s="6"/>
      <c r="C106" s="6"/>
      <c r="D106" s="6"/>
      <c r="E106" s="6"/>
      <c r="F106" s="18" t="s">
        <v>559</v>
      </c>
      <c r="G106" s="28"/>
      <c r="H106" s="26" t="s">
        <v>678</v>
      </c>
      <c r="I106" s="48">
        <v>0</v>
      </c>
      <c r="J106" s="48">
        <v>360000</v>
      </c>
      <c r="K106" s="48">
        <f t="shared" si="8"/>
        <v>360000</v>
      </c>
      <c r="L106" s="141">
        <v>360000</v>
      </c>
    </row>
    <row r="107" spans="1:15" ht="43.5" x14ac:dyDescent="0.25">
      <c r="A107" s="8" t="s">
        <v>15</v>
      </c>
      <c r="B107" s="6"/>
      <c r="C107" s="6"/>
      <c r="D107" s="6"/>
      <c r="E107" s="6"/>
      <c r="F107" s="16" t="s">
        <v>283</v>
      </c>
      <c r="G107" s="29" t="s">
        <v>41</v>
      </c>
      <c r="H107" s="29" t="s">
        <v>98</v>
      </c>
      <c r="I107" s="47">
        <f>SUM(I108,I110,I112,I115,I117,I121,I123,I126)</f>
        <v>17244770.379999999</v>
      </c>
      <c r="J107" s="47">
        <f>SUM(J108+J110+J112+J117+J121,J123)</f>
        <v>120554.36</v>
      </c>
      <c r="K107" s="47">
        <f t="shared" si="8"/>
        <v>17365324.739999998</v>
      </c>
    </row>
    <row r="108" spans="1:15" ht="27" customHeight="1" x14ac:dyDescent="0.25">
      <c r="A108" s="5"/>
      <c r="B108" s="6"/>
      <c r="C108" s="6"/>
      <c r="D108" s="6"/>
      <c r="E108" s="6"/>
      <c r="F108" s="27" t="s">
        <v>141</v>
      </c>
      <c r="G108" s="28"/>
      <c r="H108" s="28" t="s">
        <v>309</v>
      </c>
      <c r="I108" s="48">
        <f>SUM(I109)</f>
        <v>1746961.18</v>
      </c>
      <c r="J108" s="48">
        <v>0</v>
      </c>
      <c r="K108" s="48">
        <f t="shared" si="8"/>
        <v>1746961.18</v>
      </c>
      <c r="L108" s="104">
        <v>-153038.12</v>
      </c>
    </row>
    <row r="109" spans="1:15" x14ac:dyDescent="0.25">
      <c r="A109" s="5"/>
      <c r="B109" s="6"/>
      <c r="C109" s="6"/>
      <c r="D109" s="6"/>
      <c r="E109" s="6"/>
      <c r="F109" s="25" t="s">
        <v>60</v>
      </c>
      <c r="G109" s="28" t="s">
        <v>31</v>
      </c>
      <c r="H109" s="28" t="s">
        <v>310</v>
      </c>
      <c r="I109" s="48">
        <v>1746961.18</v>
      </c>
      <c r="J109" s="48">
        <v>0</v>
      </c>
      <c r="K109" s="48">
        <f t="shared" si="8"/>
        <v>1746961.18</v>
      </c>
      <c r="L109" s="99">
        <v>-520000</v>
      </c>
    </row>
    <row r="110" spans="1:15" ht="26.25" x14ac:dyDescent="0.25">
      <c r="A110" s="5"/>
      <c r="B110" s="6"/>
      <c r="C110" s="6"/>
      <c r="D110" s="6"/>
      <c r="E110" s="6"/>
      <c r="F110" s="27" t="s">
        <v>142</v>
      </c>
      <c r="G110" s="28"/>
      <c r="H110" s="28" t="s">
        <v>311</v>
      </c>
      <c r="I110" s="48">
        <f>SUM(I111)</f>
        <v>785920</v>
      </c>
      <c r="J110" s="48">
        <v>0</v>
      </c>
      <c r="K110" s="48">
        <f t="shared" si="8"/>
        <v>785920</v>
      </c>
    </row>
    <row r="111" spans="1:15" x14ac:dyDescent="0.25">
      <c r="A111" s="5"/>
      <c r="B111" s="6"/>
      <c r="C111" s="6"/>
      <c r="D111" s="6"/>
      <c r="E111" s="6"/>
      <c r="F111" s="17" t="s">
        <v>61</v>
      </c>
      <c r="G111" s="28" t="s">
        <v>31</v>
      </c>
      <c r="H111" s="28" t="s">
        <v>312</v>
      </c>
      <c r="I111" s="48">
        <v>785920</v>
      </c>
      <c r="J111" s="48">
        <v>0</v>
      </c>
      <c r="K111" s="48">
        <f t="shared" si="8"/>
        <v>785920</v>
      </c>
      <c r="L111" s="99">
        <v>-200000</v>
      </c>
      <c r="M111" s="108">
        <v>-122080</v>
      </c>
    </row>
    <row r="112" spans="1:15" ht="26.25" x14ac:dyDescent="0.25">
      <c r="A112" s="5"/>
      <c r="B112" s="6"/>
      <c r="C112" s="6"/>
      <c r="D112" s="6"/>
      <c r="E112" s="6"/>
      <c r="F112" s="27" t="s">
        <v>179</v>
      </c>
      <c r="G112" s="28"/>
      <c r="H112" s="28" t="s">
        <v>313</v>
      </c>
      <c r="I112" s="48">
        <f>SUM(I113)</f>
        <v>14710671.48</v>
      </c>
      <c r="J112" s="48">
        <f>SUM(J113:J114)</f>
        <v>0</v>
      </c>
      <c r="K112" s="48">
        <f t="shared" si="8"/>
        <v>14710671.48</v>
      </c>
      <c r="L112" s="85">
        <v>94111.91</v>
      </c>
      <c r="M112" s="108">
        <v>-398290.07</v>
      </c>
    </row>
    <row r="113" spans="1:13" ht="13.5" customHeight="1" x14ac:dyDescent="0.25">
      <c r="A113" s="5"/>
      <c r="B113" s="6"/>
      <c r="C113" s="6"/>
      <c r="D113" s="6"/>
      <c r="E113" s="6"/>
      <c r="F113" s="17" t="s">
        <v>63</v>
      </c>
      <c r="G113" s="28" t="s">
        <v>31</v>
      </c>
      <c r="H113" s="28" t="s">
        <v>314</v>
      </c>
      <c r="I113" s="48">
        <v>14710671.48</v>
      </c>
      <c r="J113" s="48">
        <v>0</v>
      </c>
      <c r="K113" s="48">
        <f t="shared" si="8"/>
        <v>14710671.48</v>
      </c>
      <c r="L113" s="139">
        <v>-500000</v>
      </c>
      <c r="M113" s="139">
        <v>-178150.36</v>
      </c>
    </row>
    <row r="114" spans="1:13" ht="15" hidden="1" customHeight="1" x14ac:dyDescent="0.25">
      <c r="A114" s="5"/>
      <c r="B114" s="6"/>
      <c r="C114" s="6"/>
      <c r="D114" s="6"/>
      <c r="E114" s="6"/>
      <c r="F114" s="25" t="s">
        <v>181</v>
      </c>
      <c r="G114" s="28"/>
      <c r="H114" s="28" t="s">
        <v>359</v>
      </c>
      <c r="I114" s="48">
        <v>0</v>
      </c>
      <c r="J114" s="48">
        <v>0</v>
      </c>
      <c r="K114" s="48">
        <f t="shared" si="8"/>
        <v>0</v>
      </c>
    </row>
    <row r="115" spans="1:13" ht="19.899999999999999" hidden="1" customHeight="1" thickBot="1" x14ac:dyDescent="0.3">
      <c r="A115" s="5"/>
      <c r="B115" s="6"/>
      <c r="C115" s="6"/>
      <c r="D115" s="6"/>
      <c r="E115" s="6"/>
      <c r="F115" s="27" t="s">
        <v>216</v>
      </c>
      <c r="G115" s="28"/>
      <c r="H115" s="28" t="s">
        <v>315</v>
      </c>
      <c r="I115" s="48">
        <f>SUM(I116)</f>
        <v>0</v>
      </c>
      <c r="J115" s="48">
        <v>0</v>
      </c>
      <c r="K115" s="48">
        <f t="shared" ref="K115:K124" si="10">SUM(I115:J115)</f>
        <v>0</v>
      </c>
    </row>
    <row r="116" spans="1:13" ht="18.600000000000001" hidden="1" customHeight="1" thickBot="1" x14ac:dyDescent="0.3">
      <c r="A116" s="5"/>
      <c r="B116" s="6"/>
      <c r="C116" s="6"/>
      <c r="D116" s="6"/>
      <c r="E116" s="6"/>
      <c r="F116" s="25" t="s">
        <v>358</v>
      </c>
      <c r="G116" s="28"/>
      <c r="H116" s="28" t="s">
        <v>333</v>
      </c>
      <c r="I116" s="48">
        <v>0</v>
      </c>
      <c r="J116" s="48">
        <v>0</v>
      </c>
      <c r="K116" s="48">
        <f t="shared" si="10"/>
        <v>0</v>
      </c>
      <c r="L116" s="99"/>
    </row>
    <row r="117" spans="1:13" ht="24" hidden="1" customHeight="1" thickBot="1" x14ac:dyDescent="0.3">
      <c r="A117" s="5"/>
      <c r="B117" s="6"/>
      <c r="C117" s="6"/>
      <c r="D117" s="6"/>
      <c r="E117" s="6"/>
      <c r="F117" s="73" t="s">
        <v>239</v>
      </c>
      <c r="G117" s="28"/>
      <c r="H117" s="28" t="s">
        <v>316</v>
      </c>
      <c r="I117" s="48">
        <f>SUM(I118:I120)</f>
        <v>0</v>
      </c>
      <c r="J117" s="48">
        <f>SUM(J118:J120)</f>
        <v>0</v>
      </c>
      <c r="K117" s="48">
        <f t="shared" si="10"/>
        <v>0</v>
      </c>
    </row>
    <row r="118" spans="1:13" ht="24.6" hidden="1" customHeight="1" thickBot="1" x14ac:dyDescent="0.3">
      <c r="A118" s="5"/>
      <c r="B118" s="6"/>
      <c r="C118" s="6"/>
      <c r="D118" s="6"/>
      <c r="E118" s="6"/>
      <c r="F118" s="25" t="s">
        <v>455</v>
      </c>
      <c r="G118" s="28"/>
      <c r="H118" s="28" t="s">
        <v>454</v>
      </c>
      <c r="I118" s="48">
        <v>0</v>
      </c>
      <c r="J118" s="48">
        <v>0</v>
      </c>
      <c r="K118" s="48">
        <f t="shared" si="10"/>
        <v>0</v>
      </c>
      <c r="L118" s="85"/>
    </row>
    <row r="119" spans="1:13" ht="20.45" hidden="1" customHeight="1" thickBot="1" x14ac:dyDescent="0.3">
      <c r="A119" s="5"/>
      <c r="B119" s="6"/>
      <c r="C119" s="6"/>
      <c r="D119" s="6"/>
      <c r="E119" s="6"/>
      <c r="F119" s="25" t="s">
        <v>455</v>
      </c>
      <c r="G119" s="28"/>
      <c r="H119" s="28" t="s">
        <v>456</v>
      </c>
      <c r="I119" s="48">
        <v>0</v>
      </c>
      <c r="J119" s="48"/>
      <c r="K119" s="48">
        <f t="shared" si="10"/>
        <v>0</v>
      </c>
      <c r="L119" s="85"/>
    </row>
    <row r="120" spans="1:13" ht="20.25" hidden="1" customHeight="1" x14ac:dyDescent="0.25">
      <c r="A120" s="5"/>
      <c r="B120" s="6"/>
      <c r="C120" s="6"/>
      <c r="D120" s="6"/>
      <c r="E120" s="6"/>
      <c r="F120" s="25" t="s">
        <v>240</v>
      </c>
      <c r="G120" s="28"/>
      <c r="H120" s="28" t="s">
        <v>334</v>
      </c>
      <c r="I120" s="48">
        <v>0</v>
      </c>
      <c r="J120" s="48">
        <v>0</v>
      </c>
      <c r="K120" s="48">
        <f t="shared" si="10"/>
        <v>0</v>
      </c>
      <c r="L120" s="99"/>
    </row>
    <row r="121" spans="1:13" ht="54.75" hidden="1" customHeight="1" thickBot="1" x14ac:dyDescent="0.3">
      <c r="A121" s="5"/>
      <c r="B121" s="6"/>
      <c r="C121" s="6"/>
      <c r="D121" s="6"/>
      <c r="E121" s="6"/>
      <c r="F121" s="43" t="s">
        <v>241</v>
      </c>
      <c r="G121" s="28"/>
      <c r="H121" s="28" t="s">
        <v>317</v>
      </c>
      <c r="I121" s="48">
        <f>SUM(I122)</f>
        <v>0</v>
      </c>
      <c r="J121" s="48">
        <v>0</v>
      </c>
      <c r="K121" s="48">
        <f t="shared" si="10"/>
        <v>0</v>
      </c>
    </row>
    <row r="122" spans="1:13" ht="42" hidden="1" customHeight="1" x14ac:dyDescent="0.25">
      <c r="A122" s="5"/>
      <c r="B122" s="6"/>
      <c r="C122" s="6"/>
      <c r="D122" s="6"/>
      <c r="E122" s="6"/>
      <c r="F122" s="95" t="s">
        <v>242</v>
      </c>
      <c r="G122" s="28"/>
      <c r="H122" s="28" t="s">
        <v>335</v>
      </c>
      <c r="I122" s="48">
        <v>0</v>
      </c>
      <c r="J122" s="48">
        <v>0</v>
      </c>
      <c r="K122" s="48">
        <f t="shared" si="10"/>
        <v>0</v>
      </c>
      <c r="L122" s="99">
        <v>-380000</v>
      </c>
    </row>
    <row r="123" spans="1:13" ht="18.600000000000001" customHeight="1" x14ac:dyDescent="0.25">
      <c r="A123" s="5"/>
      <c r="B123" s="6"/>
      <c r="C123" s="6"/>
      <c r="D123" s="6"/>
      <c r="E123" s="6"/>
      <c r="F123" s="132" t="s">
        <v>402</v>
      </c>
      <c r="G123" s="28"/>
      <c r="H123" s="28" t="s">
        <v>367</v>
      </c>
      <c r="I123" s="48">
        <f>SUM(I124)</f>
        <v>1217.72</v>
      </c>
      <c r="J123" s="48">
        <f>SUM(J124:J125)</f>
        <v>120554.36</v>
      </c>
      <c r="K123" s="48">
        <f t="shared" si="10"/>
        <v>121772.08</v>
      </c>
    </row>
    <row r="124" spans="1:13" ht="16.899999999999999" customHeight="1" x14ac:dyDescent="0.25">
      <c r="A124" s="5"/>
      <c r="B124" s="6"/>
      <c r="C124" s="6"/>
      <c r="D124" s="6"/>
      <c r="E124" s="6"/>
      <c r="F124" s="130" t="s">
        <v>371</v>
      </c>
      <c r="G124" s="28"/>
      <c r="H124" s="28" t="s">
        <v>372</v>
      </c>
      <c r="I124" s="48">
        <v>1217.72</v>
      </c>
      <c r="J124" s="48">
        <v>0</v>
      </c>
      <c r="K124" s="48">
        <f t="shared" si="10"/>
        <v>1217.72</v>
      </c>
      <c r="L124" s="99">
        <v>-3782.28</v>
      </c>
    </row>
    <row r="125" spans="1:13" ht="18" customHeight="1" x14ac:dyDescent="0.25">
      <c r="A125" s="5"/>
      <c r="B125" s="6"/>
      <c r="C125" s="6"/>
      <c r="D125" s="6"/>
      <c r="E125" s="6"/>
      <c r="F125" s="24" t="s">
        <v>371</v>
      </c>
      <c r="G125" s="54"/>
      <c r="H125" s="55" t="s">
        <v>368</v>
      </c>
      <c r="I125" s="50">
        <v>0</v>
      </c>
      <c r="J125" s="48">
        <v>120554.36</v>
      </c>
      <c r="K125" s="48">
        <f>SUM(J125)</f>
        <v>120554.36</v>
      </c>
      <c r="L125" s="142">
        <v>-123392.65</v>
      </c>
    </row>
    <row r="126" spans="1:13" ht="21" hidden="1" customHeight="1" x14ac:dyDescent="0.25">
      <c r="A126" s="5"/>
      <c r="B126" s="6"/>
      <c r="C126" s="6"/>
      <c r="D126" s="6"/>
      <c r="E126" s="6"/>
      <c r="F126" s="3" t="s">
        <v>463</v>
      </c>
      <c r="G126" s="54"/>
      <c r="H126" s="106" t="s">
        <v>465</v>
      </c>
      <c r="I126" s="48">
        <f>SUM(I127)</f>
        <v>0</v>
      </c>
      <c r="J126" s="48">
        <f>SUM(J127)</f>
        <v>0</v>
      </c>
      <c r="K126" s="48">
        <f>SUM(I126:J126)</f>
        <v>0</v>
      </c>
      <c r="L126" s="107"/>
    </row>
    <row r="127" spans="1:13" ht="18.600000000000001" hidden="1" customHeight="1" x14ac:dyDescent="0.25">
      <c r="A127" s="5"/>
      <c r="B127" s="6"/>
      <c r="C127" s="6"/>
      <c r="D127" s="6"/>
      <c r="E127" s="6"/>
      <c r="F127" s="24" t="s">
        <v>464</v>
      </c>
      <c r="G127" s="54"/>
      <c r="H127" s="106" t="s">
        <v>466</v>
      </c>
      <c r="I127" s="48">
        <v>0</v>
      </c>
      <c r="J127" s="48">
        <v>0</v>
      </c>
      <c r="K127" s="48">
        <f>SUM(I127:J127)</f>
        <v>0</v>
      </c>
      <c r="L127" s="107"/>
    </row>
    <row r="128" spans="1:13" ht="40.15" customHeight="1" x14ac:dyDescent="0.25">
      <c r="A128" s="8" t="s">
        <v>16</v>
      </c>
      <c r="B128" s="6"/>
      <c r="C128" s="6"/>
      <c r="D128" s="6"/>
      <c r="E128" s="6"/>
      <c r="F128" s="16" t="s">
        <v>284</v>
      </c>
      <c r="G128" s="29" t="s">
        <v>41</v>
      </c>
      <c r="H128" s="29" t="s">
        <v>99</v>
      </c>
      <c r="I128" s="47">
        <f>SUM(I129,I131)</f>
        <v>3097691.68</v>
      </c>
      <c r="J128" s="47">
        <v>0</v>
      </c>
      <c r="K128" s="47">
        <f t="shared" ref="K128:K134" si="11">SUM(I128:J128)</f>
        <v>3097691.68</v>
      </c>
      <c r="L128" s="104"/>
    </row>
    <row r="129" spans="1:12" ht="24.6" customHeight="1" x14ac:dyDescent="0.25">
      <c r="A129" s="8"/>
      <c r="B129" s="6"/>
      <c r="C129" s="6"/>
      <c r="D129" s="6"/>
      <c r="E129" s="6"/>
      <c r="F129" s="21" t="s">
        <v>198</v>
      </c>
      <c r="G129" s="120" t="s">
        <v>31</v>
      </c>
      <c r="H129" s="29" t="s">
        <v>336</v>
      </c>
      <c r="I129" s="47">
        <f>SUM(I130)</f>
        <v>455767</v>
      </c>
      <c r="J129" s="48">
        <v>0</v>
      </c>
      <c r="K129" s="47">
        <f t="shared" si="11"/>
        <v>455767</v>
      </c>
    </row>
    <row r="130" spans="1:12" ht="17.45" customHeight="1" x14ac:dyDescent="0.25">
      <c r="A130" s="8"/>
      <c r="B130" s="6"/>
      <c r="C130" s="6"/>
      <c r="D130" s="6"/>
      <c r="E130" s="6"/>
      <c r="F130" s="17" t="s">
        <v>200</v>
      </c>
      <c r="G130" s="120" t="s">
        <v>31</v>
      </c>
      <c r="H130" s="28" t="s">
        <v>337</v>
      </c>
      <c r="I130" s="48">
        <v>455767</v>
      </c>
      <c r="J130" s="48">
        <v>0</v>
      </c>
      <c r="K130" s="48">
        <f t="shared" si="11"/>
        <v>455767</v>
      </c>
      <c r="L130" s="154">
        <v>-24233</v>
      </c>
    </row>
    <row r="131" spans="1:12" x14ac:dyDescent="0.25">
      <c r="A131" s="8"/>
      <c r="B131" s="6"/>
      <c r="C131" s="6"/>
      <c r="D131" s="6"/>
      <c r="E131" s="6"/>
      <c r="F131" s="3" t="s">
        <v>285</v>
      </c>
      <c r="G131" s="29" t="s">
        <v>41</v>
      </c>
      <c r="H131" s="29" t="s">
        <v>199</v>
      </c>
      <c r="I131" s="47">
        <f>SUM(I132)</f>
        <v>2641924.6800000002</v>
      </c>
      <c r="J131" s="48">
        <v>0</v>
      </c>
      <c r="K131" s="47">
        <f t="shared" si="11"/>
        <v>2641924.6800000002</v>
      </c>
    </row>
    <row r="132" spans="1:12" ht="30.6" customHeight="1" x14ac:dyDescent="0.25">
      <c r="A132" s="8"/>
      <c r="B132" s="6"/>
      <c r="C132" s="6"/>
      <c r="D132" s="6"/>
      <c r="E132" s="6"/>
      <c r="F132" s="39" t="s">
        <v>143</v>
      </c>
      <c r="G132" s="29"/>
      <c r="H132" s="29" t="s">
        <v>338</v>
      </c>
      <c r="I132" s="48">
        <f>SUM(I133:I134)</f>
        <v>2641924.6800000002</v>
      </c>
      <c r="J132" s="48">
        <v>0</v>
      </c>
      <c r="K132" s="48">
        <f t="shared" si="11"/>
        <v>2641924.6800000002</v>
      </c>
    </row>
    <row r="133" spans="1:12" ht="25.9" customHeight="1" x14ac:dyDescent="0.25">
      <c r="A133" s="8"/>
      <c r="B133" s="6"/>
      <c r="C133" s="6"/>
      <c r="D133" s="6"/>
      <c r="E133" s="6"/>
      <c r="F133" s="24" t="s">
        <v>654</v>
      </c>
      <c r="G133" s="29"/>
      <c r="H133" s="28" t="s">
        <v>653</v>
      </c>
      <c r="I133" s="48">
        <v>336839.67999999999</v>
      </c>
      <c r="J133" s="48"/>
      <c r="K133" s="48">
        <f t="shared" si="11"/>
        <v>336839.67999999999</v>
      </c>
      <c r="L133" s="108">
        <v>-463160.32000000001</v>
      </c>
    </row>
    <row r="134" spans="1:12" ht="17.25" customHeight="1" x14ac:dyDescent="0.25">
      <c r="A134" s="8"/>
      <c r="B134" s="6"/>
      <c r="C134" s="6"/>
      <c r="D134" s="6"/>
      <c r="E134" s="6"/>
      <c r="F134" s="17" t="s">
        <v>54</v>
      </c>
      <c r="G134" s="28" t="s">
        <v>41</v>
      </c>
      <c r="H134" s="28" t="s">
        <v>339</v>
      </c>
      <c r="I134" s="48">
        <f>SUM(I135:I140)</f>
        <v>2305085</v>
      </c>
      <c r="J134" s="48">
        <v>0</v>
      </c>
      <c r="K134" s="48">
        <f t="shared" si="11"/>
        <v>2305085</v>
      </c>
      <c r="L134" s="85"/>
    </row>
    <row r="135" spans="1:12" ht="18" hidden="1" customHeight="1" x14ac:dyDescent="0.25">
      <c r="A135" s="8"/>
      <c r="B135" s="6"/>
      <c r="C135" s="6"/>
      <c r="D135" s="6"/>
      <c r="E135" s="6"/>
      <c r="F135" s="17" t="s">
        <v>374</v>
      </c>
      <c r="G135" s="88"/>
      <c r="H135" s="28"/>
      <c r="I135" s="149">
        <v>67890</v>
      </c>
      <c r="J135" s="48"/>
      <c r="K135" s="48"/>
      <c r="L135" s="138">
        <v>10890</v>
      </c>
    </row>
    <row r="136" spans="1:12" ht="15.75" hidden="1" customHeight="1" x14ac:dyDescent="0.25">
      <c r="A136" s="8"/>
      <c r="B136" s="6"/>
      <c r="C136" s="6"/>
      <c r="D136" s="6"/>
      <c r="E136" s="6"/>
      <c r="F136" s="17" t="s">
        <v>472</v>
      </c>
      <c r="G136" s="88"/>
      <c r="H136" s="28"/>
      <c r="I136" s="143">
        <v>829483.35</v>
      </c>
      <c r="J136" s="48"/>
      <c r="K136" s="48"/>
      <c r="L136" s="85">
        <v>-7454.65</v>
      </c>
    </row>
    <row r="137" spans="1:12" ht="17.25" hidden="1" customHeight="1" x14ac:dyDescent="0.25">
      <c r="A137" s="8"/>
      <c r="B137" s="6"/>
      <c r="C137" s="6"/>
      <c r="D137" s="6"/>
      <c r="E137" s="6"/>
      <c r="F137" s="17" t="s">
        <v>473</v>
      </c>
      <c r="G137" s="88"/>
      <c r="H137" s="28"/>
      <c r="I137" s="143">
        <v>1141381.6499999999</v>
      </c>
      <c r="J137" s="48"/>
      <c r="K137" s="48"/>
      <c r="L137" s="85">
        <v>7454.65</v>
      </c>
    </row>
    <row r="138" spans="1:12" ht="18.75" hidden="1" customHeight="1" x14ac:dyDescent="0.25">
      <c r="A138" s="8"/>
      <c r="B138" s="6"/>
      <c r="C138" s="6"/>
      <c r="D138" s="6"/>
      <c r="E138" s="6"/>
      <c r="F138" s="17" t="s">
        <v>474</v>
      </c>
      <c r="G138" s="88"/>
      <c r="H138" s="28"/>
      <c r="I138" s="149">
        <v>91000</v>
      </c>
      <c r="J138" s="48"/>
      <c r="K138" s="48"/>
    </row>
    <row r="139" spans="1:12" ht="15.75" hidden="1" customHeight="1" x14ac:dyDescent="0.25">
      <c r="A139" s="8"/>
      <c r="B139" s="6"/>
      <c r="C139" s="6"/>
      <c r="D139" s="6"/>
      <c r="E139" s="6"/>
      <c r="F139" s="17" t="s">
        <v>475</v>
      </c>
      <c r="G139" s="28"/>
      <c r="H139" s="28"/>
      <c r="I139" s="149">
        <v>70000</v>
      </c>
      <c r="J139" s="48"/>
      <c r="K139" s="48"/>
    </row>
    <row r="140" spans="1:12" ht="21" hidden="1" customHeight="1" x14ac:dyDescent="0.25">
      <c r="A140" s="8"/>
      <c r="B140" s="6"/>
      <c r="C140" s="6"/>
      <c r="D140" s="6"/>
      <c r="E140" s="6"/>
      <c r="F140" s="17" t="s">
        <v>476</v>
      </c>
      <c r="G140" s="88"/>
      <c r="H140" s="28"/>
      <c r="I140" s="143">
        <v>105330</v>
      </c>
      <c r="J140" s="48"/>
      <c r="K140" s="48"/>
      <c r="L140" s="108">
        <v>-14670</v>
      </c>
    </row>
    <row r="141" spans="1:12" ht="32.450000000000003" customHeight="1" x14ac:dyDescent="0.25">
      <c r="A141" s="8" t="s">
        <v>17</v>
      </c>
      <c r="B141" s="10">
        <v>977</v>
      </c>
      <c r="C141" s="10" t="s">
        <v>36</v>
      </c>
      <c r="D141" s="10"/>
      <c r="E141" s="10"/>
      <c r="F141" s="16" t="s">
        <v>286</v>
      </c>
      <c r="G141" s="29" t="s">
        <v>41</v>
      </c>
      <c r="H141" s="29" t="s">
        <v>100</v>
      </c>
      <c r="I141" s="47">
        <f>SUM(I142+I144+I146+I148+I150+I152)</f>
        <v>1820824.16</v>
      </c>
      <c r="J141" s="92">
        <v>0</v>
      </c>
      <c r="K141" s="47">
        <f t="shared" ref="K141:K165" si="12">SUM(I141:J141)</f>
        <v>1820824.16</v>
      </c>
    </row>
    <row r="142" spans="1:12" ht="18" customHeight="1" x14ac:dyDescent="0.25">
      <c r="A142" s="8"/>
      <c r="B142" s="10"/>
      <c r="C142" s="10"/>
      <c r="D142" s="10"/>
      <c r="E142" s="10"/>
      <c r="F142" s="40" t="s">
        <v>319</v>
      </c>
      <c r="G142" s="28" t="s">
        <v>31</v>
      </c>
      <c r="H142" s="28" t="s">
        <v>221</v>
      </c>
      <c r="I142" s="48">
        <f>SUM(I143:I143)</f>
        <v>205448.74</v>
      </c>
      <c r="J142" s="49">
        <v>0</v>
      </c>
      <c r="K142" s="48">
        <f t="shared" si="12"/>
        <v>205448.74</v>
      </c>
    </row>
    <row r="143" spans="1:12" ht="15" customHeight="1" thickBot="1" x14ac:dyDescent="0.3">
      <c r="A143" s="8"/>
      <c r="B143" s="10"/>
      <c r="C143" s="10"/>
      <c r="D143" s="10"/>
      <c r="E143" s="10"/>
      <c r="F143" s="17" t="s">
        <v>320</v>
      </c>
      <c r="G143" s="28" t="s">
        <v>31</v>
      </c>
      <c r="H143" s="28" t="s">
        <v>321</v>
      </c>
      <c r="I143" s="48">
        <v>205448.74</v>
      </c>
      <c r="J143" s="49">
        <v>0</v>
      </c>
      <c r="K143" s="48">
        <f t="shared" si="12"/>
        <v>205448.74</v>
      </c>
      <c r="L143" s="139">
        <v>-144551.26</v>
      </c>
    </row>
    <row r="144" spans="1:12" ht="24.6" hidden="1" customHeight="1" thickBot="1" x14ac:dyDescent="0.3">
      <c r="A144" s="8"/>
      <c r="B144" s="10"/>
      <c r="C144" s="10"/>
      <c r="D144" s="10"/>
      <c r="E144" s="10"/>
      <c r="F144" s="27" t="s">
        <v>219</v>
      </c>
      <c r="G144" s="28"/>
      <c r="H144" s="28" t="s">
        <v>222</v>
      </c>
      <c r="I144" s="48">
        <f>SUM(I145)</f>
        <v>0</v>
      </c>
      <c r="J144" s="48">
        <v>0</v>
      </c>
      <c r="K144" s="48">
        <f t="shared" si="12"/>
        <v>0</v>
      </c>
    </row>
    <row r="145" spans="1:14" ht="21" hidden="1" customHeight="1" thickBot="1" x14ac:dyDescent="0.3">
      <c r="A145" s="8"/>
      <c r="B145" s="10"/>
      <c r="C145" s="10"/>
      <c r="D145" s="10"/>
      <c r="E145" s="10"/>
      <c r="F145" s="67" t="s">
        <v>220</v>
      </c>
      <c r="G145" s="28"/>
      <c r="H145" s="28" t="s">
        <v>223</v>
      </c>
      <c r="I145" s="48">
        <v>0</v>
      </c>
      <c r="J145" s="48">
        <v>0</v>
      </c>
      <c r="K145" s="48">
        <f t="shared" si="12"/>
        <v>0</v>
      </c>
    </row>
    <row r="146" spans="1:14" ht="33" hidden="1" customHeight="1" thickBot="1" x14ac:dyDescent="0.3">
      <c r="A146" s="8"/>
      <c r="B146" s="10"/>
      <c r="C146" s="10"/>
      <c r="D146" s="10"/>
      <c r="E146" s="10"/>
      <c r="F146" s="68" t="s">
        <v>224</v>
      </c>
      <c r="G146" s="28"/>
      <c r="H146" s="28" t="s">
        <v>225</v>
      </c>
      <c r="I146" s="51">
        <f>SUM(I147)</f>
        <v>0</v>
      </c>
      <c r="J146" s="49">
        <v>0</v>
      </c>
      <c r="K146" s="48">
        <f t="shared" si="12"/>
        <v>0</v>
      </c>
    </row>
    <row r="147" spans="1:14" ht="5.45" hidden="1" customHeight="1" thickBot="1" x14ac:dyDescent="0.3">
      <c r="A147" s="8"/>
      <c r="B147" s="10"/>
      <c r="C147" s="10"/>
      <c r="D147" s="10"/>
      <c r="E147" s="10"/>
      <c r="F147" s="69" t="s">
        <v>226</v>
      </c>
      <c r="G147" s="28"/>
      <c r="H147" s="28" t="s">
        <v>227</v>
      </c>
      <c r="I147" s="51">
        <v>0</v>
      </c>
      <c r="J147" s="49">
        <v>0</v>
      </c>
      <c r="K147" s="48">
        <f t="shared" si="12"/>
        <v>0</v>
      </c>
    </row>
    <row r="148" spans="1:14" ht="25.9" customHeight="1" x14ac:dyDescent="0.25">
      <c r="A148" s="8"/>
      <c r="B148" s="10"/>
      <c r="C148" s="10"/>
      <c r="D148" s="10"/>
      <c r="E148" s="10"/>
      <c r="F148" s="70" t="s">
        <v>228</v>
      </c>
      <c r="G148" s="28"/>
      <c r="H148" s="28" t="s">
        <v>229</v>
      </c>
      <c r="I148" s="48">
        <f>SUM(I149)</f>
        <v>1459375.42</v>
      </c>
      <c r="J148" s="48">
        <v>0</v>
      </c>
      <c r="K148" s="48">
        <f t="shared" si="12"/>
        <v>1459375.42</v>
      </c>
    </row>
    <row r="149" spans="1:14" ht="23.45" customHeight="1" x14ac:dyDescent="0.25">
      <c r="A149" s="8"/>
      <c r="B149" s="10"/>
      <c r="C149" s="10"/>
      <c r="D149" s="10"/>
      <c r="E149" s="10"/>
      <c r="F149" s="96" t="s">
        <v>322</v>
      </c>
      <c r="G149" s="28"/>
      <c r="H149" s="28" t="s">
        <v>230</v>
      </c>
      <c r="I149" s="48">
        <v>1459375.42</v>
      </c>
      <c r="J149" s="48">
        <v>0</v>
      </c>
      <c r="K149" s="48">
        <f t="shared" si="12"/>
        <v>1459375.42</v>
      </c>
      <c r="L149" s="138">
        <v>-40624.58</v>
      </c>
    </row>
    <row r="150" spans="1:14" ht="28.9" customHeight="1" x14ac:dyDescent="0.25">
      <c r="A150" s="8"/>
      <c r="B150" s="10"/>
      <c r="C150" s="10"/>
      <c r="D150" s="10"/>
      <c r="E150" s="10"/>
      <c r="F150" s="71" t="s">
        <v>231</v>
      </c>
      <c r="G150" s="28"/>
      <c r="H150" s="28" t="s">
        <v>232</v>
      </c>
      <c r="I150" s="51">
        <f>SUM(I151)</f>
        <v>156000</v>
      </c>
      <c r="J150" s="49">
        <v>0</v>
      </c>
      <c r="K150" s="48">
        <f t="shared" si="12"/>
        <v>156000</v>
      </c>
    </row>
    <row r="151" spans="1:14" ht="27.6" customHeight="1" x14ac:dyDescent="0.25">
      <c r="A151" s="8"/>
      <c r="B151" s="10"/>
      <c r="C151" s="10"/>
      <c r="D151" s="10"/>
      <c r="E151" s="10"/>
      <c r="F151" s="90" t="s">
        <v>233</v>
      </c>
      <c r="G151" s="28"/>
      <c r="H151" s="28" t="s">
        <v>234</v>
      </c>
      <c r="I151" s="51">
        <v>156000</v>
      </c>
      <c r="J151" s="49">
        <v>0</v>
      </c>
      <c r="K151" s="48">
        <f t="shared" si="12"/>
        <v>156000</v>
      </c>
      <c r="L151" s="138">
        <v>-94000</v>
      </c>
    </row>
    <row r="152" spans="1:14" ht="34.9" hidden="1" customHeight="1" x14ac:dyDescent="0.25">
      <c r="A152" s="8"/>
      <c r="B152" s="10"/>
      <c r="C152" s="10"/>
      <c r="D152" s="10"/>
      <c r="E152" s="10"/>
      <c r="F152" s="72" t="s">
        <v>236</v>
      </c>
      <c r="G152" s="28"/>
      <c r="H152" s="28" t="s">
        <v>235</v>
      </c>
      <c r="I152" s="48">
        <f>SUM(I153)</f>
        <v>0</v>
      </c>
      <c r="J152" s="48">
        <v>0</v>
      </c>
      <c r="K152" s="48">
        <f t="shared" si="12"/>
        <v>0</v>
      </c>
    </row>
    <row r="153" spans="1:14" ht="36.6" hidden="1" customHeight="1" x14ac:dyDescent="0.25">
      <c r="A153" s="8"/>
      <c r="B153" s="10"/>
      <c r="C153" s="10"/>
      <c r="D153" s="10"/>
      <c r="E153" s="10"/>
      <c r="F153" s="17" t="s">
        <v>237</v>
      </c>
      <c r="G153" s="28"/>
      <c r="H153" s="28" t="s">
        <v>238</v>
      </c>
      <c r="I153" s="48">
        <v>0</v>
      </c>
      <c r="J153" s="48">
        <v>0</v>
      </c>
      <c r="K153" s="48">
        <f t="shared" si="12"/>
        <v>0</v>
      </c>
    </row>
    <row r="154" spans="1:14" ht="31.15" customHeight="1" x14ac:dyDescent="0.25">
      <c r="A154" s="8" t="s">
        <v>18</v>
      </c>
      <c r="B154" s="10" t="s">
        <v>27</v>
      </c>
      <c r="C154" s="10" t="s">
        <v>33</v>
      </c>
      <c r="D154" s="10"/>
      <c r="E154" s="10"/>
      <c r="F154" s="16" t="s">
        <v>260</v>
      </c>
      <c r="G154" s="29" t="s">
        <v>41</v>
      </c>
      <c r="H154" s="29" t="s">
        <v>101</v>
      </c>
      <c r="I154" s="47">
        <f>SUM(I155)</f>
        <v>3747932.7</v>
      </c>
      <c r="J154" s="47">
        <f>SUM(J155)</f>
        <v>2085063.75</v>
      </c>
      <c r="K154" s="47">
        <f t="shared" si="12"/>
        <v>5832996.4500000002</v>
      </c>
    </row>
    <row r="155" spans="1:14" ht="16.899999999999999" customHeight="1" x14ac:dyDescent="0.25">
      <c r="A155" s="8"/>
      <c r="B155" s="10"/>
      <c r="C155" s="10"/>
      <c r="D155" s="10"/>
      <c r="E155" s="10"/>
      <c r="F155" s="27" t="s">
        <v>144</v>
      </c>
      <c r="G155" s="28" t="s">
        <v>26</v>
      </c>
      <c r="H155" s="28" t="s">
        <v>262</v>
      </c>
      <c r="I155" s="48">
        <f>SUM(I156:I174)</f>
        <v>3747932.7</v>
      </c>
      <c r="J155" s="48">
        <f>SUM(J156:J167)</f>
        <v>2085063.75</v>
      </c>
      <c r="K155" s="48">
        <f t="shared" si="12"/>
        <v>5832996.4500000002</v>
      </c>
    </row>
    <row r="156" spans="1:14" ht="18.75" customHeight="1" x14ac:dyDescent="0.25">
      <c r="A156" s="8"/>
      <c r="B156" s="10"/>
      <c r="C156" s="10"/>
      <c r="D156" s="10"/>
      <c r="E156" s="10"/>
      <c r="F156" s="17" t="s">
        <v>53</v>
      </c>
      <c r="G156" s="28" t="s">
        <v>26</v>
      </c>
      <c r="H156" s="28" t="s">
        <v>261</v>
      </c>
      <c r="I156" s="48">
        <v>888774.66</v>
      </c>
      <c r="J156" s="48"/>
      <c r="K156" s="48">
        <f t="shared" si="12"/>
        <v>888774.66</v>
      </c>
      <c r="L156" s="108">
        <v>-4684.45</v>
      </c>
      <c r="M156" s="108">
        <v>-73500</v>
      </c>
      <c r="N156" s="108">
        <v>-38040.89</v>
      </c>
    </row>
    <row r="157" spans="1:14" ht="12" hidden="1" customHeight="1" thickBot="1" x14ac:dyDescent="0.3">
      <c r="A157" s="8"/>
      <c r="B157" s="10"/>
      <c r="C157" s="10"/>
      <c r="D157" s="10"/>
      <c r="E157" s="10"/>
      <c r="F157" s="102" t="s">
        <v>439</v>
      </c>
      <c r="G157" s="28"/>
      <c r="H157" s="28" t="s">
        <v>446</v>
      </c>
      <c r="I157" s="48">
        <v>0</v>
      </c>
      <c r="J157" s="48"/>
      <c r="K157" s="48">
        <f t="shared" si="12"/>
        <v>0</v>
      </c>
      <c r="L157" s="101"/>
    </row>
    <row r="158" spans="1:14" ht="16.5" hidden="1" customHeight="1" thickBot="1" x14ac:dyDescent="0.3">
      <c r="A158" s="8"/>
      <c r="B158" s="10"/>
      <c r="C158" s="10"/>
      <c r="D158" s="10"/>
      <c r="E158" s="10"/>
      <c r="F158" s="102" t="s">
        <v>440</v>
      </c>
      <c r="G158" s="28"/>
      <c r="H158" s="28" t="s">
        <v>447</v>
      </c>
      <c r="I158" s="48">
        <v>0</v>
      </c>
      <c r="J158" s="48"/>
      <c r="K158" s="48">
        <f t="shared" si="12"/>
        <v>0</v>
      </c>
      <c r="L158" s="101"/>
    </row>
    <row r="159" spans="1:14" ht="17.25" hidden="1" customHeight="1" thickBot="1" x14ac:dyDescent="0.3">
      <c r="A159" s="8"/>
      <c r="B159" s="10"/>
      <c r="C159" s="10"/>
      <c r="D159" s="10"/>
      <c r="E159" s="10"/>
      <c r="F159" s="102" t="s">
        <v>459</v>
      </c>
      <c r="G159" s="28"/>
      <c r="H159" s="28" t="s">
        <v>448</v>
      </c>
      <c r="I159" s="48">
        <v>0</v>
      </c>
      <c r="J159" s="48"/>
      <c r="K159" s="48">
        <f t="shared" si="12"/>
        <v>0</v>
      </c>
      <c r="L159" s="101"/>
    </row>
    <row r="160" spans="1:14" ht="18.75" hidden="1" customHeight="1" x14ac:dyDescent="0.25">
      <c r="A160" s="8"/>
      <c r="B160" s="10"/>
      <c r="C160" s="10"/>
      <c r="D160" s="10"/>
      <c r="E160" s="10"/>
      <c r="F160" s="103" t="s">
        <v>441</v>
      </c>
      <c r="G160" s="28"/>
      <c r="H160" s="28" t="s">
        <v>449</v>
      </c>
      <c r="I160" s="48">
        <v>0</v>
      </c>
      <c r="J160" s="48"/>
      <c r="K160" s="48">
        <f t="shared" si="12"/>
        <v>0</v>
      </c>
      <c r="L160" s="101"/>
      <c r="M160" s="85"/>
    </row>
    <row r="161" spans="1:14" ht="18.75" hidden="1" customHeight="1" thickBot="1" x14ac:dyDescent="0.3">
      <c r="A161" s="8"/>
      <c r="B161" s="10"/>
      <c r="C161" s="10"/>
      <c r="D161" s="10"/>
      <c r="E161" s="10"/>
      <c r="F161" s="102" t="s">
        <v>442</v>
      </c>
      <c r="G161" s="28"/>
      <c r="H161" s="28" t="s">
        <v>450</v>
      </c>
      <c r="I161" s="48">
        <v>0</v>
      </c>
      <c r="J161" s="48"/>
      <c r="K161" s="48">
        <f t="shared" si="12"/>
        <v>0</v>
      </c>
      <c r="L161" s="101">
        <v>0</v>
      </c>
      <c r="M161" s="85">
        <v>0</v>
      </c>
    </row>
    <row r="162" spans="1:14" ht="15.75" hidden="1" customHeight="1" thickBot="1" x14ac:dyDescent="0.3">
      <c r="A162" s="8"/>
      <c r="B162" s="10"/>
      <c r="C162" s="10"/>
      <c r="D162" s="10"/>
      <c r="E162" s="10"/>
      <c r="F162" s="42" t="s">
        <v>443</v>
      </c>
      <c r="G162" s="28"/>
      <c r="H162" s="28" t="s">
        <v>451</v>
      </c>
      <c r="I162" s="143">
        <v>0</v>
      </c>
      <c r="J162" s="48"/>
      <c r="K162" s="48">
        <f t="shared" si="12"/>
        <v>0</v>
      </c>
      <c r="L162" s="156">
        <v>-20000</v>
      </c>
    </row>
    <row r="163" spans="1:14" ht="21" customHeight="1" thickBot="1" x14ac:dyDescent="0.3">
      <c r="A163" s="8"/>
      <c r="B163" s="10"/>
      <c r="C163" s="10"/>
      <c r="D163" s="10"/>
      <c r="E163" s="10"/>
      <c r="F163" s="42" t="s">
        <v>444</v>
      </c>
      <c r="G163" s="28"/>
      <c r="H163" s="28" t="s">
        <v>452</v>
      </c>
      <c r="I163" s="48">
        <v>217027.5</v>
      </c>
      <c r="J163" s="48"/>
      <c r="K163" s="48">
        <f t="shared" si="12"/>
        <v>217027.5</v>
      </c>
      <c r="L163" s="156">
        <v>-1832972.5</v>
      </c>
      <c r="M163" s="85"/>
    </row>
    <row r="164" spans="1:14" ht="0.6" hidden="1" customHeight="1" thickBot="1" x14ac:dyDescent="0.3">
      <c r="A164" s="8"/>
      <c r="B164" s="10"/>
      <c r="C164" s="10"/>
      <c r="D164" s="10"/>
      <c r="E164" s="10"/>
      <c r="F164" s="42" t="s">
        <v>445</v>
      </c>
      <c r="G164" s="28"/>
      <c r="H164" s="28" t="s">
        <v>453</v>
      </c>
      <c r="I164" s="48">
        <v>0</v>
      </c>
      <c r="J164" s="48">
        <v>0</v>
      </c>
      <c r="K164" s="48">
        <f t="shared" si="12"/>
        <v>0</v>
      </c>
      <c r="L164" s="101"/>
      <c r="M164" s="117"/>
    </row>
    <row r="165" spans="1:14" ht="18.75" hidden="1" customHeight="1" x14ac:dyDescent="0.25">
      <c r="A165" s="8"/>
      <c r="B165" s="10"/>
      <c r="C165" s="10"/>
      <c r="D165" s="10"/>
      <c r="E165" s="10"/>
      <c r="F165" s="17" t="s">
        <v>510</v>
      </c>
      <c r="G165" s="28"/>
      <c r="H165" s="28" t="s">
        <v>511</v>
      </c>
      <c r="I165" s="48">
        <v>0</v>
      </c>
      <c r="J165" s="48">
        <v>0</v>
      </c>
      <c r="K165" s="48">
        <f t="shared" si="12"/>
        <v>0</v>
      </c>
      <c r="L165" s="116"/>
    </row>
    <row r="166" spans="1:14" ht="25.9" customHeight="1" x14ac:dyDescent="0.25">
      <c r="A166" s="8"/>
      <c r="B166" s="10"/>
      <c r="C166" s="10"/>
      <c r="D166" s="10"/>
      <c r="E166" s="10"/>
      <c r="F166" s="17" t="s">
        <v>516</v>
      </c>
      <c r="G166" s="28"/>
      <c r="H166" s="28" t="s">
        <v>517</v>
      </c>
      <c r="I166" s="48">
        <v>0</v>
      </c>
      <c r="J166" s="48">
        <v>2085063.75</v>
      </c>
      <c r="K166" s="48">
        <f>SUM(I166:J166)</f>
        <v>2085063.75</v>
      </c>
      <c r="L166" s="141">
        <v>-147386.22</v>
      </c>
    </row>
    <row r="167" spans="1:14" ht="26.45" customHeight="1" x14ac:dyDescent="0.25">
      <c r="A167" s="8"/>
      <c r="B167" s="10"/>
      <c r="C167" s="10"/>
      <c r="D167" s="10"/>
      <c r="E167" s="10"/>
      <c r="F167" s="17" t="s">
        <v>519</v>
      </c>
      <c r="G167" s="28"/>
      <c r="H167" s="28" t="s">
        <v>518</v>
      </c>
      <c r="I167" s="48">
        <v>300301.25</v>
      </c>
      <c r="J167" s="48">
        <v>0</v>
      </c>
      <c r="K167" s="48">
        <f>SUM(I167:J167)</f>
        <v>300301.25</v>
      </c>
      <c r="L167" s="156">
        <v>-125098.75</v>
      </c>
    </row>
    <row r="168" spans="1:14" ht="48.75" hidden="1" customHeight="1" thickBot="1" x14ac:dyDescent="0.3">
      <c r="A168" s="8"/>
      <c r="B168" s="10"/>
      <c r="C168" s="10"/>
      <c r="D168" s="10"/>
      <c r="E168" s="10"/>
      <c r="F168" s="102" t="s">
        <v>538</v>
      </c>
      <c r="G168" s="28"/>
      <c r="H168" s="28" t="s">
        <v>540</v>
      </c>
      <c r="I168" s="48">
        <v>0</v>
      </c>
      <c r="J168" s="48"/>
      <c r="K168" s="48">
        <f t="shared" ref="K168:K169" si="13">SUM(I168:J168)</f>
        <v>0</v>
      </c>
      <c r="L168" s="101"/>
    </row>
    <row r="169" spans="1:14" ht="49.5" hidden="1" customHeight="1" thickBot="1" x14ac:dyDescent="0.3">
      <c r="A169" s="8"/>
      <c r="B169" s="10"/>
      <c r="C169" s="10"/>
      <c r="D169" s="10"/>
      <c r="E169" s="10"/>
      <c r="F169" s="42" t="s">
        <v>539</v>
      </c>
      <c r="G169" s="28"/>
      <c r="H169" s="28" t="s">
        <v>541</v>
      </c>
      <c r="I169" s="48">
        <v>0</v>
      </c>
      <c r="J169" s="48"/>
      <c r="K169" s="48">
        <f t="shared" si="13"/>
        <v>0</v>
      </c>
      <c r="L169" s="101"/>
    </row>
    <row r="170" spans="1:14" ht="26.45" hidden="1" customHeight="1" thickBot="1" x14ac:dyDescent="0.3">
      <c r="A170" s="8"/>
      <c r="B170" s="10"/>
      <c r="C170" s="10"/>
      <c r="D170" s="10"/>
      <c r="E170" s="10"/>
      <c r="F170" s="135" t="s">
        <v>536</v>
      </c>
      <c r="G170" s="28"/>
      <c r="H170" s="28" t="s">
        <v>537</v>
      </c>
      <c r="I170" s="48">
        <v>0</v>
      </c>
      <c r="J170" s="48"/>
      <c r="K170" s="48">
        <f>SUM(I170:J170)</f>
        <v>0</v>
      </c>
      <c r="L170" s="101"/>
    </row>
    <row r="171" spans="1:14" ht="26.45" customHeight="1" x14ac:dyDescent="0.25">
      <c r="A171" s="8"/>
      <c r="B171" s="10"/>
      <c r="C171" s="10"/>
      <c r="D171" s="10"/>
      <c r="E171" s="10"/>
      <c r="F171" s="136" t="s">
        <v>634</v>
      </c>
      <c r="G171" s="28"/>
      <c r="H171" s="28" t="s">
        <v>635</v>
      </c>
      <c r="I171" s="48">
        <v>514216</v>
      </c>
      <c r="J171" s="48"/>
      <c r="K171" s="48">
        <f>SUM(I171:J171)</f>
        <v>514216</v>
      </c>
      <c r="L171" s="141">
        <v>-521596</v>
      </c>
      <c r="M171" s="138">
        <v>-500000</v>
      </c>
      <c r="N171" s="108">
        <v>-4643788</v>
      </c>
    </row>
    <row r="172" spans="1:14" ht="26.45" customHeight="1" x14ac:dyDescent="0.25">
      <c r="A172" s="8"/>
      <c r="B172" s="10"/>
      <c r="C172" s="10"/>
      <c r="D172" s="10"/>
      <c r="E172" s="10"/>
      <c r="F172" s="136" t="s">
        <v>664</v>
      </c>
      <c r="G172" s="28"/>
      <c r="H172" s="28" t="s">
        <v>663</v>
      </c>
      <c r="I172" s="48">
        <v>94283.03</v>
      </c>
      <c r="J172" s="48"/>
      <c r="K172" s="48">
        <f>SUM(I172:J172)</f>
        <v>94283.03</v>
      </c>
      <c r="L172" s="156">
        <v>-105716.97</v>
      </c>
    </row>
    <row r="173" spans="1:14" ht="36" customHeight="1" x14ac:dyDescent="0.25">
      <c r="A173" s="8"/>
      <c r="B173" s="10"/>
      <c r="C173" s="10"/>
      <c r="D173" s="10"/>
      <c r="E173" s="10"/>
      <c r="F173" s="136" t="s">
        <v>676</v>
      </c>
      <c r="G173" s="28"/>
      <c r="H173" s="28" t="s">
        <v>677</v>
      </c>
      <c r="I173" s="48">
        <v>521596</v>
      </c>
      <c r="J173" s="48"/>
      <c r="K173" s="48">
        <f>SUM(I173:J173)</f>
        <v>521596</v>
      </c>
      <c r="L173" s="141">
        <v>521596</v>
      </c>
    </row>
    <row r="174" spans="1:14" ht="26.45" customHeight="1" x14ac:dyDescent="0.25">
      <c r="A174" s="8"/>
      <c r="B174" s="10"/>
      <c r="C174" s="10"/>
      <c r="D174" s="10"/>
      <c r="E174" s="10"/>
      <c r="F174" s="66" t="s">
        <v>657</v>
      </c>
      <c r="G174" s="28"/>
      <c r="H174" s="28" t="s">
        <v>658</v>
      </c>
      <c r="I174" s="48">
        <v>1211734.26</v>
      </c>
      <c r="J174" s="48"/>
      <c r="K174" s="48">
        <f>SUM(I174:J174)</f>
        <v>1211734.26</v>
      </c>
      <c r="L174" s="141">
        <v>500000</v>
      </c>
      <c r="M174" s="108">
        <v>-488265.74</v>
      </c>
    </row>
    <row r="175" spans="1:14" ht="30.6" customHeight="1" x14ac:dyDescent="0.25">
      <c r="A175" s="8" t="s">
        <v>19</v>
      </c>
      <c r="B175" s="10"/>
      <c r="C175" s="10"/>
      <c r="D175" s="10"/>
      <c r="E175" s="10"/>
      <c r="F175" s="16" t="s">
        <v>287</v>
      </c>
      <c r="G175" s="29" t="s">
        <v>41</v>
      </c>
      <c r="H175" s="29" t="s">
        <v>102</v>
      </c>
      <c r="I175" s="47">
        <f>SUM(I176,I178,I180,I185,I187,I189)</f>
        <v>13761270.99</v>
      </c>
      <c r="J175" s="47">
        <f>SUM(J176:J186)</f>
        <v>20000000</v>
      </c>
      <c r="K175" s="47">
        <f t="shared" ref="K175:K227" si="14">SUM(I175:J175)</f>
        <v>33761270.990000002</v>
      </c>
    </row>
    <row r="176" spans="1:14" x14ac:dyDescent="0.25">
      <c r="A176" s="8"/>
      <c r="B176" s="10"/>
      <c r="C176" s="10"/>
      <c r="D176" s="10"/>
      <c r="E176" s="10"/>
      <c r="F176" s="40" t="s">
        <v>145</v>
      </c>
      <c r="G176" s="29" t="s">
        <v>31</v>
      </c>
      <c r="H176" s="28" t="s">
        <v>299</v>
      </c>
      <c r="I176" s="48">
        <f>SUM(I177)</f>
        <v>10926906.800000001</v>
      </c>
      <c r="J176" s="49">
        <v>0</v>
      </c>
      <c r="K176" s="48">
        <f t="shared" si="14"/>
        <v>10926906.800000001</v>
      </c>
    </row>
    <row r="177" spans="1:12" ht="15" customHeight="1" x14ac:dyDescent="0.25">
      <c r="A177" s="5" t="s">
        <v>21</v>
      </c>
      <c r="B177" s="6" t="s">
        <v>31</v>
      </c>
      <c r="C177" s="6" t="s">
        <v>34</v>
      </c>
      <c r="D177" s="6"/>
      <c r="E177" s="6"/>
      <c r="F177" s="24" t="s">
        <v>205</v>
      </c>
      <c r="G177" s="28" t="s">
        <v>31</v>
      </c>
      <c r="H177" s="28" t="s">
        <v>300</v>
      </c>
      <c r="I177" s="48">
        <v>10926906.800000001</v>
      </c>
      <c r="J177" s="49">
        <v>0</v>
      </c>
      <c r="K177" s="48">
        <f t="shared" si="14"/>
        <v>10926906.800000001</v>
      </c>
      <c r="L177" s="154">
        <v>626906.80000000005</v>
      </c>
    </row>
    <row r="178" spans="1:12" ht="27.75" customHeight="1" x14ac:dyDescent="0.25">
      <c r="A178" s="5"/>
      <c r="B178" s="6"/>
      <c r="C178" s="6"/>
      <c r="D178" s="6"/>
      <c r="E178" s="6"/>
      <c r="F178" s="33" t="s">
        <v>146</v>
      </c>
      <c r="G178" s="28" t="s">
        <v>31</v>
      </c>
      <c r="H178" s="28" t="s">
        <v>301</v>
      </c>
      <c r="I178" s="48">
        <f>SUM(I179)</f>
        <v>300000</v>
      </c>
      <c r="J178" s="49">
        <v>0</v>
      </c>
      <c r="K178" s="48">
        <f t="shared" si="14"/>
        <v>300000</v>
      </c>
    </row>
    <row r="179" spans="1:12" ht="16.899999999999999" customHeight="1" x14ac:dyDescent="0.25">
      <c r="A179" s="5"/>
      <c r="B179" s="6"/>
      <c r="C179" s="6"/>
      <c r="D179" s="6"/>
      <c r="E179" s="6"/>
      <c r="F179" s="24" t="s">
        <v>103</v>
      </c>
      <c r="G179" s="28"/>
      <c r="H179" s="28" t="s">
        <v>302</v>
      </c>
      <c r="I179" s="48">
        <v>300000</v>
      </c>
      <c r="J179" s="49">
        <v>0</v>
      </c>
      <c r="K179" s="48">
        <f t="shared" si="14"/>
        <v>300000</v>
      </c>
      <c r="L179" s="99"/>
    </row>
    <row r="180" spans="1:12" ht="21.75" customHeight="1" x14ac:dyDescent="0.25">
      <c r="A180" s="5"/>
      <c r="B180" s="6"/>
      <c r="C180" s="6"/>
      <c r="D180" s="6"/>
      <c r="E180" s="6"/>
      <c r="F180" s="40" t="s">
        <v>193</v>
      </c>
      <c r="G180" s="28"/>
      <c r="H180" s="28" t="s">
        <v>303</v>
      </c>
      <c r="I180" s="48">
        <f>SUM(I181:I183)</f>
        <v>202020.2</v>
      </c>
      <c r="J180" s="49">
        <v>0</v>
      </c>
      <c r="K180" s="48">
        <f t="shared" si="14"/>
        <v>202020.2</v>
      </c>
    </row>
    <row r="181" spans="1:12" ht="23.25" hidden="1" customHeight="1" x14ac:dyDescent="0.25">
      <c r="A181" s="5"/>
      <c r="B181" s="6"/>
      <c r="C181" s="6"/>
      <c r="D181" s="6"/>
      <c r="E181" s="6"/>
      <c r="F181" s="129" t="s">
        <v>326</v>
      </c>
      <c r="G181" s="28"/>
      <c r="H181" s="28" t="s">
        <v>304</v>
      </c>
      <c r="I181" s="143">
        <v>0</v>
      </c>
      <c r="J181" s="49">
        <v>0</v>
      </c>
      <c r="K181" s="143">
        <f t="shared" si="14"/>
        <v>0</v>
      </c>
      <c r="L181" s="154">
        <v>-26906.799999999999</v>
      </c>
    </row>
    <row r="182" spans="1:12" ht="28.15" customHeight="1" x14ac:dyDescent="0.25">
      <c r="A182" s="5"/>
      <c r="B182" s="6"/>
      <c r="C182" s="6"/>
      <c r="D182" s="6"/>
      <c r="E182" s="6"/>
      <c r="F182" s="129" t="s">
        <v>435</v>
      </c>
      <c r="G182" s="28"/>
      <c r="H182" s="28" t="s">
        <v>373</v>
      </c>
      <c r="I182" s="48"/>
      <c r="J182" s="48">
        <v>20000000</v>
      </c>
      <c r="K182" s="48">
        <f>SUM(J182)</f>
        <v>20000000</v>
      </c>
    </row>
    <row r="183" spans="1:12" ht="23.25" customHeight="1" x14ac:dyDescent="0.25">
      <c r="A183" s="5"/>
      <c r="B183" s="6"/>
      <c r="C183" s="6"/>
      <c r="D183" s="6"/>
      <c r="E183" s="6"/>
      <c r="F183" s="129" t="s">
        <v>326</v>
      </c>
      <c r="G183" s="97"/>
      <c r="H183" s="28" t="s">
        <v>436</v>
      </c>
      <c r="I183" s="48">
        <v>202020.2</v>
      </c>
      <c r="J183" s="48"/>
      <c r="K183" s="48">
        <f>SUM(I183:J183)</f>
        <v>202020.2</v>
      </c>
    </row>
    <row r="184" spans="1:12" ht="24" hidden="1" customHeight="1" x14ac:dyDescent="0.25">
      <c r="A184" s="5"/>
      <c r="B184" s="6"/>
      <c r="C184" s="6"/>
      <c r="D184" s="6"/>
      <c r="E184" s="6"/>
      <c r="F184" s="62"/>
      <c r="G184" s="28"/>
      <c r="H184" s="28"/>
      <c r="I184" s="48">
        <v>0</v>
      </c>
      <c r="J184" s="48">
        <v>0</v>
      </c>
      <c r="K184" s="48">
        <f t="shared" si="14"/>
        <v>0</v>
      </c>
    </row>
    <row r="185" spans="1:12" ht="32.25" hidden="1" customHeight="1" x14ac:dyDescent="0.25">
      <c r="A185" s="5"/>
      <c r="B185" s="6"/>
      <c r="C185" s="6"/>
      <c r="D185" s="6"/>
      <c r="E185" s="6"/>
      <c r="F185" s="40" t="s">
        <v>206</v>
      </c>
      <c r="G185" s="28"/>
      <c r="H185" s="28" t="s">
        <v>305</v>
      </c>
      <c r="I185" s="48">
        <f>SUM(I186)</f>
        <v>0</v>
      </c>
      <c r="J185" s="49">
        <v>0</v>
      </c>
      <c r="K185" s="48">
        <f t="shared" si="14"/>
        <v>0</v>
      </c>
    </row>
    <row r="186" spans="1:12" ht="54.75" hidden="1" customHeight="1" x14ac:dyDescent="0.25">
      <c r="A186" s="5"/>
      <c r="B186" s="6"/>
      <c r="C186" s="6"/>
      <c r="D186" s="6"/>
      <c r="E186" s="6"/>
      <c r="F186" s="129" t="s">
        <v>327</v>
      </c>
      <c r="G186" s="28"/>
      <c r="H186" s="28" t="s">
        <v>306</v>
      </c>
      <c r="I186" s="143">
        <v>0</v>
      </c>
      <c r="J186" s="49">
        <v>0</v>
      </c>
      <c r="K186" s="48">
        <f t="shared" si="14"/>
        <v>0</v>
      </c>
      <c r="L186" s="108">
        <v>-600000</v>
      </c>
    </row>
    <row r="187" spans="1:12" ht="32.450000000000003" customHeight="1" x14ac:dyDescent="0.25">
      <c r="A187" s="5"/>
      <c r="B187" s="6"/>
      <c r="C187" s="6"/>
      <c r="D187" s="6"/>
      <c r="E187" s="6"/>
      <c r="F187" s="40" t="s">
        <v>207</v>
      </c>
      <c r="G187" s="28"/>
      <c r="H187" s="28" t="s">
        <v>307</v>
      </c>
      <c r="I187" s="48">
        <f>SUM(I188)</f>
        <v>571073</v>
      </c>
      <c r="J187" s="49">
        <v>0</v>
      </c>
      <c r="K187" s="48">
        <f t="shared" si="14"/>
        <v>571073</v>
      </c>
      <c r="L187" s="99"/>
    </row>
    <row r="188" spans="1:12" ht="37.9" customHeight="1" x14ac:dyDescent="0.25">
      <c r="A188" s="5"/>
      <c r="B188" s="6"/>
      <c r="C188" s="6"/>
      <c r="D188" s="6"/>
      <c r="E188" s="6"/>
      <c r="F188" s="129" t="s">
        <v>328</v>
      </c>
      <c r="G188" s="28"/>
      <c r="H188" s="28" t="s">
        <v>308</v>
      </c>
      <c r="I188" s="48">
        <v>571073</v>
      </c>
      <c r="J188" s="49">
        <v>0</v>
      </c>
      <c r="K188" s="48">
        <f t="shared" si="14"/>
        <v>571073</v>
      </c>
      <c r="L188" s="99"/>
    </row>
    <row r="189" spans="1:12" ht="28.9" customHeight="1" x14ac:dyDescent="0.25">
      <c r="A189" s="5"/>
      <c r="B189" s="6"/>
      <c r="C189" s="6"/>
      <c r="D189" s="6"/>
      <c r="E189" s="6"/>
      <c r="F189" s="40" t="s">
        <v>641</v>
      </c>
      <c r="G189" s="28"/>
      <c r="H189" s="28" t="s">
        <v>642</v>
      </c>
      <c r="I189" s="48">
        <f>SUM(I190)</f>
        <v>1761270.99</v>
      </c>
      <c r="J189" s="49"/>
      <c r="K189" s="48">
        <f t="shared" si="14"/>
        <v>1761270.99</v>
      </c>
      <c r="L189" s="101"/>
    </row>
    <row r="190" spans="1:12" ht="52.9" customHeight="1" x14ac:dyDescent="0.25">
      <c r="A190" s="5"/>
      <c r="B190" s="6"/>
      <c r="C190" s="6"/>
      <c r="D190" s="6"/>
      <c r="E190" s="6"/>
      <c r="F190" s="129" t="s">
        <v>643</v>
      </c>
      <c r="G190" s="28"/>
      <c r="H190" s="28" t="s">
        <v>655</v>
      </c>
      <c r="I190" s="48">
        <v>1761270.99</v>
      </c>
      <c r="J190" s="49"/>
      <c r="K190" s="48">
        <f t="shared" si="14"/>
        <v>1761270.99</v>
      </c>
      <c r="L190" s="141">
        <v>-553091.01</v>
      </c>
    </row>
    <row r="191" spans="1:12" ht="43.5" x14ac:dyDescent="0.25">
      <c r="A191" s="8" t="s">
        <v>20</v>
      </c>
      <c r="B191" s="8"/>
      <c r="C191" s="8"/>
      <c r="D191" s="8"/>
      <c r="E191" s="8"/>
      <c r="F191" s="16" t="s">
        <v>288</v>
      </c>
      <c r="G191" s="29" t="s">
        <v>41</v>
      </c>
      <c r="H191" s="29" t="s">
        <v>104</v>
      </c>
      <c r="I191" s="47">
        <f>SUM(I192,I196,I198,I200)</f>
        <v>7451848.9500000002</v>
      </c>
      <c r="J191" s="92">
        <v>0</v>
      </c>
      <c r="K191" s="47">
        <f t="shared" si="14"/>
        <v>7451848.9500000002</v>
      </c>
    </row>
    <row r="192" spans="1:12" ht="39" x14ac:dyDescent="0.25">
      <c r="A192" s="8"/>
      <c r="B192" s="8"/>
      <c r="C192" s="8"/>
      <c r="D192" s="8"/>
      <c r="E192" s="8"/>
      <c r="F192" s="81" t="s">
        <v>147</v>
      </c>
      <c r="G192" s="29" t="s">
        <v>37</v>
      </c>
      <c r="H192" s="29" t="s">
        <v>289</v>
      </c>
      <c r="I192" s="47">
        <f>SUM(I193)</f>
        <v>1204645.1200000001</v>
      </c>
      <c r="J192" s="92">
        <v>0</v>
      </c>
      <c r="K192" s="47">
        <f t="shared" si="14"/>
        <v>1204645.1200000001</v>
      </c>
      <c r="L192" s="108"/>
    </row>
    <row r="193" spans="1:14" ht="25.5" customHeight="1" x14ac:dyDescent="0.25">
      <c r="A193" s="8"/>
      <c r="B193" s="8"/>
      <c r="C193" s="8"/>
      <c r="D193" s="8"/>
      <c r="E193" s="8"/>
      <c r="F193" s="18" t="s">
        <v>52</v>
      </c>
      <c r="G193" s="28" t="s">
        <v>41</v>
      </c>
      <c r="H193" s="28" t="s">
        <v>290</v>
      </c>
      <c r="I193" s="48">
        <f>SUM(I194:I195)</f>
        <v>1204645.1200000001</v>
      </c>
      <c r="J193" s="49">
        <v>0</v>
      </c>
      <c r="K193" s="48">
        <f t="shared" si="14"/>
        <v>1204645.1200000001</v>
      </c>
      <c r="L193" s="108"/>
    </row>
    <row r="194" spans="1:14" ht="19.5" hidden="1" customHeight="1" x14ac:dyDescent="0.25">
      <c r="A194" s="8"/>
      <c r="B194" s="8"/>
      <c r="C194" s="8"/>
      <c r="D194" s="8"/>
      <c r="E194" s="8"/>
      <c r="F194" s="18" t="s">
        <v>185</v>
      </c>
      <c r="G194" s="28"/>
      <c r="H194" s="28"/>
      <c r="I194" s="48">
        <v>725145.12</v>
      </c>
      <c r="J194" s="49">
        <v>0</v>
      </c>
      <c r="K194" s="48">
        <f>SUM(I194:J194)</f>
        <v>725145.12</v>
      </c>
      <c r="L194" s="154">
        <v>-188892.14</v>
      </c>
      <c r="M194" s="85">
        <v>-600962.74</v>
      </c>
    </row>
    <row r="195" spans="1:14" ht="21.75" hidden="1" customHeight="1" x14ac:dyDescent="0.25">
      <c r="A195" s="8"/>
      <c r="B195" s="8"/>
      <c r="C195" s="8"/>
      <c r="D195" s="8"/>
      <c r="E195" s="8"/>
      <c r="F195" s="18" t="s">
        <v>186</v>
      </c>
      <c r="G195" s="28"/>
      <c r="H195" s="28"/>
      <c r="I195" s="48">
        <v>479500</v>
      </c>
      <c r="J195" s="49">
        <v>0</v>
      </c>
      <c r="K195" s="48">
        <f t="shared" si="14"/>
        <v>479500</v>
      </c>
      <c r="L195" s="139">
        <v>-20500</v>
      </c>
    </row>
    <row r="196" spans="1:14" ht="39" x14ac:dyDescent="0.25">
      <c r="A196" s="8"/>
      <c r="B196" s="8"/>
      <c r="C196" s="8"/>
      <c r="D196" s="8"/>
      <c r="E196" s="8"/>
      <c r="F196" s="81" t="s">
        <v>292</v>
      </c>
      <c r="G196" s="28"/>
      <c r="H196" s="29" t="s">
        <v>291</v>
      </c>
      <c r="I196" s="47">
        <f>SUM(I197:I197)</f>
        <v>4838639.5</v>
      </c>
      <c r="J196" s="92">
        <v>0</v>
      </c>
      <c r="K196" s="47">
        <f t="shared" si="14"/>
        <v>4838639.5</v>
      </c>
    </row>
    <row r="197" spans="1:14" ht="30" customHeight="1" x14ac:dyDescent="0.25">
      <c r="A197" s="8"/>
      <c r="B197" s="8"/>
      <c r="C197" s="8"/>
      <c r="D197" s="8"/>
      <c r="E197" s="8"/>
      <c r="F197" s="17" t="s">
        <v>43</v>
      </c>
      <c r="G197" s="28"/>
      <c r="H197" s="28" t="s">
        <v>293</v>
      </c>
      <c r="I197" s="48">
        <v>4838639.5</v>
      </c>
      <c r="J197" s="49">
        <v>0</v>
      </c>
      <c r="K197" s="48">
        <f t="shared" si="14"/>
        <v>4838639.5</v>
      </c>
      <c r="L197" s="139">
        <v>380000</v>
      </c>
      <c r="M197" s="108">
        <v>456349.59</v>
      </c>
      <c r="N197" s="108">
        <v>22289.91</v>
      </c>
    </row>
    <row r="198" spans="1:14" ht="24.6" customHeight="1" x14ac:dyDescent="0.25">
      <c r="A198" s="5"/>
      <c r="B198" s="6"/>
      <c r="C198" s="6"/>
      <c r="D198" s="6"/>
      <c r="E198" s="6"/>
      <c r="F198" s="80" t="s">
        <v>409</v>
      </c>
      <c r="G198" s="28"/>
      <c r="H198" s="29" t="s">
        <v>376</v>
      </c>
      <c r="I198" s="47">
        <f>SUM(I199)</f>
        <v>60000</v>
      </c>
      <c r="J198" s="48"/>
      <c r="K198" s="47">
        <f t="shared" si="14"/>
        <v>60000</v>
      </c>
    </row>
    <row r="199" spans="1:14" ht="16.899999999999999" customHeight="1" x14ac:dyDescent="0.25">
      <c r="A199" s="5"/>
      <c r="B199" s="6"/>
      <c r="C199" s="6"/>
      <c r="D199" s="6"/>
      <c r="E199" s="6"/>
      <c r="F199" s="17" t="s">
        <v>410</v>
      </c>
      <c r="G199" s="28"/>
      <c r="H199" s="28" t="s">
        <v>411</v>
      </c>
      <c r="I199" s="48">
        <v>60000</v>
      </c>
      <c r="J199" s="48"/>
      <c r="K199" s="48">
        <f t="shared" si="14"/>
        <v>60000</v>
      </c>
      <c r="L199" s="108"/>
    </row>
    <row r="200" spans="1:14" ht="18.600000000000001" customHeight="1" x14ac:dyDescent="0.25">
      <c r="A200" s="5"/>
      <c r="B200" s="6"/>
      <c r="C200" s="6"/>
      <c r="D200" s="6"/>
      <c r="E200" s="6"/>
      <c r="F200" s="27" t="s">
        <v>375</v>
      </c>
      <c r="G200" s="28"/>
      <c r="H200" s="29" t="s">
        <v>377</v>
      </c>
      <c r="I200" s="47">
        <f>SUM(I201)</f>
        <v>1348564.33</v>
      </c>
      <c r="J200" s="48"/>
      <c r="K200" s="47">
        <f t="shared" si="14"/>
        <v>1348564.33</v>
      </c>
      <c r="L200" s="108"/>
    </row>
    <row r="201" spans="1:14" ht="18.600000000000001" customHeight="1" x14ac:dyDescent="0.25">
      <c r="A201" s="5"/>
      <c r="B201" s="6"/>
      <c r="C201" s="6"/>
      <c r="D201" s="6"/>
      <c r="E201" s="6"/>
      <c r="F201" s="17" t="s">
        <v>412</v>
      </c>
      <c r="G201" s="28"/>
      <c r="H201" s="28" t="s">
        <v>425</v>
      </c>
      <c r="I201" s="48">
        <v>1348564.33</v>
      </c>
      <c r="J201" s="123"/>
      <c r="K201" s="48">
        <f>SUM(I201:J201)</f>
        <v>1348564.33</v>
      </c>
      <c r="L201" s="108">
        <v>-51435.67</v>
      </c>
    </row>
    <row r="202" spans="1:14" ht="26.25" customHeight="1" thickBot="1" x14ac:dyDescent="0.3">
      <c r="A202" s="8" t="s">
        <v>22</v>
      </c>
      <c r="B202" s="10" t="s">
        <v>31</v>
      </c>
      <c r="C202" s="10" t="s">
        <v>32</v>
      </c>
      <c r="D202" s="10"/>
      <c r="E202" s="10"/>
      <c r="F202" s="80" t="s">
        <v>426</v>
      </c>
      <c r="G202" s="29" t="s">
        <v>41</v>
      </c>
      <c r="H202" s="29" t="s">
        <v>105</v>
      </c>
      <c r="I202" s="47">
        <f>SUM(I203+I209)</f>
        <v>21870</v>
      </c>
      <c r="J202" s="124">
        <v>0</v>
      </c>
      <c r="K202" s="47">
        <f t="shared" si="14"/>
        <v>21870</v>
      </c>
    </row>
    <row r="203" spans="1:14" ht="29.25" hidden="1" thickBot="1" x14ac:dyDescent="0.3">
      <c r="A203" s="8"/>
      <c r="B203" s="10"/>
      <c r="C203" s="10"/>
      <c r="D203" s="10"/>
      <c r="E203" s="10"/>
      <c r="F203" s="133" t="s">
        <v>403</v>
      </c>
      <c r="G203" s="28"/>
      <c r="H203" s="28" t="s">
        <v>404</v>
      </c>
      <c r="I203" s="48">
        <f>SUM(I204+I206)</f>
        <v>0</v>
      </c>
      <c r="J203" s="125">
        <v>0</v>
      </c>
      <c r="K203" s="48">
        <f t="shared" si="14"/>
        <v>0</v>
      </c>
    </row>
    <row r="204" spans="1:14" ht="27.75" hidden="1" thickBot="1" x14ac:dyDescent="0.3">
      <c r="A204" s="8"/>
      <c r="B204" s="10"/>
      <c r="C204" s="10"/>
      <c r="D204" s="10"/>
      <c r="E204" s="10"/>
      <c r="F204" s="82" t="s">
        <v>405</v>
      </c>
      <c r="G204" s="28"/>
      <c r="H204" s="28" t="s">
        <v>406</v>
      </c>
      <c r="I204" s="48">
        <f>SUM(I205)</f>
        <v>0</v>
      </c>
      <c r="J204" s="124">
        <v>0</v>
      </c>
      <c r="K204" s="47">
        <f t="shared" si="14"/>
        <v>0</v>
      </c>
    </row>
    <row r="205" spans="1:14" ht="21.75" hidden="1" customHeight="1" thickBot="1" x14ac:dyDescent="0.3">
      <c r="A205" s="8"/>
      <c r="B205" s="10"/>
      <c r="C205" s="10"/>
      <c r="D205" s="10"/>
      <c r="E205" s="10"/>
      <c r="F205" s="83" t="s">
        <v>407</v>
      </c>
      <c r="G205" s="28"/>
      <c r="H205" s="28" t="s">
        <v>408</v>
      </c>
      <c r="I205" s="48">
        <v>0</v>
      </c>
      <c r="J205" s="125">
        <v>0</v>
      </c>
      <c r="K205" s="48">
        <f t="shared" si="14"/>
        <v>0</v>
      </c>
      <c r="L205" s="138">
        <v>-71316</v>
      </c>
    </row>
    <row r="206" spans="1:14" ht="32.25" hidden="1" customHeight="1" thickBot="1" x14ac:dyDescent="0.3">
      <c r="A206" s="8"/>
      <c r="B206" s="10"/>
      <c r="C206" s="10"/>
      <c r="D206" s="10"/>
      <c r="E206" s="10"/>
      <c r="F206" s="121" t="s">
        <v>527</v>
      </c>
      <c r="G206" s="28"/>
      <c r="H206" s="28" t="s">
        <v>528</v>
      </c>
      <c r="I206" s="48">
        <f>SUM(I207:I208)</f>
        <v>0</v>
      </c>
      <c r="J206" s="125"/>
      <c r="K206" s="48">
        <f t="shared" si="14"/>
        <v>0</v>
      </c>
    </row>
    <row r="207" spans="1:14" ht="27" hidden="1" customHeight="1" thickBot="1" x14ac:dyDescent="0.3">
      <c r="A207" s="8"/>
      <c r="B207" s="10"/>
      <c r="C207" s="10"/>
      <c r="D207" s="10"/>
      <c r="E207" s="10"/>
      <c r="F207" s="83" t="s">
        <v>529</v>
      </c>
      <c r="G207" s="28"/>
      <c r="H207" s="28" t="s">
        <v>530</v>
      </c>
      <c r="I207" s="48">
        <v>0</v>
      </c>
      <c r="J207" s="125"/>
      <c r="K207" s="48">
        <f t="shared" si="14"/>
        <v>0</v>
      </c>
    </row>
    <row r="208" spans="1:14" ht="27" hidden="1" customHeight="1" thickBot="1" x14ac:dyDescent="0.3">
      <c r="A208" s="8"/>
      <c r="B208" s="10"/>
      <c r="C208" s="10"/>
      <c r="D208" s="10"/>
      <c r="E208" s="10"/>
      <c r="F208" s="83" t="s">
        <v>542</v>
      </c>
      <c r="G208" s="28"/>
      <c r="H208" s="28" t="s">
        <v>531</v>
      </c>
      <c r="I208" s="48">
        <v>0</v>
      </c>
      <c r="J208" s="49">
        <v>0</v>
      </c>
      <c r="K208" s="48">
        <f t="shared" si="14"/>
        <v>0</v>
      </c>
    </row>
    <row r="209" spans="1:14" ht="30" customHeight="1" thickBot="1" x14ac:dyDescent="0.3">
      <c r="A209" s="8"/>
      <c r="B209" s="10"/>
      <c r="C209" s="10"/>
      <c r="D209" s="10"/>
      <c r="E209" s="10"/>
      <c r="F209" s="84" t="s">
        <v>148</v>
      </c>
      <c r="G209" s="28"/>
      <c r="H209" s="28" t="s">
        <v>340</v>
      </c>
      <c r="I209" s="47">
        <f>SUM(I210)</f>
        <v>21870</v>
      </c>
      <c r="J209" s="47">
        <v>0</v>
      </c>
      <c r="K209" s="47">
        <f t="shared" si="14"/>
        <v>21870</v>
      </c>
    </row>
    <row r="210" spans="1:14" ht="17.45" customHeight="1" thickBot="1" x14ac:dyDescent="0.3">
      <c r="A210" s="8"/>
      <c r="B210" s="10"/>
      <c r="C210" s="10"/>
      <c r="D210" s="10"/>
      <c r="E210" s="10"/>
      <c r="F210" s="83" t="s">
        <v>51</v>
      </c>
      <c r="G210" s="28"/>
      <c r="H210" s="28" t="s">
        <v>341</v>
      </c>
      <c r="I210" s="63">
        <v>21870</v>
      </c>
      <c r="J210" s="48">
        <v>0</v>
      </c>
      <c r="K210" s="48">
        <f t="shared" si="14"/>
        <v>21870</v>
      </c>
      <c r="L210" s="138">
        <v>-8130</v>
      </c>
    </row>
    <row r="211" spans="1:14" ht="0.6" hidden="1" customHeight="1" thickBot="1" x14ac:dyDescent="0.3">
      <c r="A211" s="8"/>
      <c r="B211" s="10"/>
      <c r="C211" s="10"/>
      <c r="D211" s="10"/>
      <c r="E211" s="10"/>
      <c r="F211" s="94" t="s">
        <v>196</v>
      </c>
      <c r="G211" s="28"/>
      <c r="H211" s="28" t="s">
        <v>266</v>
      </c>
      <c r="I211" s="47"/>
      <c r="J211" s="47"/>
      <c r="K211" s="48">
        <f t="shared" si="14"/>
        <v>0</v>
      </c>
    </row>
    <row r="212" spans="1:14" ht="1.9" hidden="1" customHeight="1" thickBot="1" x14ac:dyDescent="0.3">
      <c r="A212" s="8"/>
      <c r="B212" s="10"/>
      <c r="C212" s="10"/>
      <c r="D212" s="10"/>
      <c r="E212" s="10"/>
      <c r="F212" s="83" t="s">
        <v>197</v>
      </c>
      <c r="G212" s="28"/>
      <c r="H212" s="28" t="s">
        <v>267</v>
      </c>
      <c r="I212" s="47"/>
      <c r="J212" s="48"/>
      <c r="K212" s="48">
        <f t="shared" si="14"/>
        <v>0</v>
      </c>
    </row>
    <row r="213" spans="1:14" ht="29.25" x14ac:dyDescent="0.25">
      <c r="A213" s="8" t="s">
        <v>23</v>
      </c>
      <c r="B213" s="10"/>
      <c r="C213" s="10"/>
      <c r="D213" s="10"/>
      <c r="E213" s="10"/>
      <c r="F213" s="16" t="s">
        <v>263</v>
      </c>
      <c r="G213" s="29" t="s">
        <v>41</v>
      </c>
      <c r="H213" s="29" t="s">
        <v>106</v>
      </c>
      <c r="I213" s="47">
        <f>SUM(I214,I217,I219)</f>
        <v>988057.58</v>
      </c>
      <c r="J213" s="47">
        <f>SUM(J214)</f>
        <v>1400363.64</v>
      </c>
      <c r="K213" s="47">
        <f t="shared" si="14"/>
        <v>2388421.2199999997</v>
      </c>
    </row>
    <row r="214" spans="1:14" ht="29.25" x14ac:dyDescent="0.25">
      <c r="A214" s="8"/>
      <c r="B214" s="10"/>
      <c r="C214" s="10"/>
      <c r="D214" s="10"/>
      <c r="E214" s="10"/>
      <c r="F214" s="80" t="s">
        <v>264</v>
      </c>
      <c r="G214" s="28" t="s">
        <v>27</v>
      </c>
      <c r="H214" s="29" t="s">
        <v>107</v>
      </c>
      <c r="I214" s="47">
        <f>SUM(I216)</f>
        <v>363636.36</v>
      </c>
      <c r="J214" s="47">
        <f>SUM(J215:J216)</f>
        <v>1400363.64</v>
      </c>
      <c r="K214" s="47">
        <f t="shared" si="14"/>
        <v>1764000</v>
      </c>
    </row>
    <row r="215" spans="1:14" ht="27" x14ac:dyDescent="0.25">
      <c r="A215" s="8"/>
      <c r="B215" s="10"/>
      <c r="C215" s="10"/>
      <c r="D215" s="10"/>
      <c r="E215" s="10"/>
      <c r="F215" s="35" t="s">
        <v>432</v>
      </c>
      <c r="G215" s="28"/>
      <c r="H215" s="28" t="s">
        <v>108</v>
      </c>
      <c r="I215" s="48">
        <f>SUM(I216)</f>
        <v>363636.36</v>
      </c>
      <c r="J215" s="49">
        <v>0</v>
      </c>
      <c r="K215" s="48">
        <f t="shared" si="14"/>
        <v>363636.36</v>
      </c>
      <c r="L215" s="146">
        <v>-136363.64000000001</v>
      </c>
    </row>
    <row r="216" spans="1:14" ht="16.149999999999999" customHeight="1" x14ac:dyDescent="0.25">
      <c r="A216" s="8"/>
      <c r="B216" s="10"/>
      <c r="C216" s="10"/>
      <c r="D216" s="10"/>
      <c r="E216" s="10"/>
      <c r="F216" s="17" t="s">
        <v>562</v>
      </c>
      <c r="G216" s="28" t="s">
        <v>27</v>
      </c>
      <c r="H216" s="28" t="s">
        <v>429</v>
      </c>
      <c r="I216" s="48">
        <v>363636.36</v>
      </c>
      <c r="J216" s="48">
        <v>1400363.64</v>
      </c>
      <c r="K216" s="48">
        <f t="shared" si="14"/>
        <v>1764000</v>
      </c>
      <c r="L216" s="139">
        <v>-525136.36</v>
      </c>
    </row>
    <row r="217" spans="1:14" ht="16.899999999999999" customHeight="1" x14ac:dyDescent="0.25">
      <c r="A217" s="8"/>
      <c r="B217" s="10"/>
      <c r="C217" s="10"/>
      <c r="D217" s="10"/>
      <c r="E217" s="10"/>
      <c r="F217" s="27" t="s">
        <v>149</v>
      </c>
      <c r="G217" s="28"/>
      <c r="H217" s="29" t="s">
        <v>342</v>
      </c>
      <c r="I217" s="47">
        <f>SUM(I218)</f>
        <v>614252.88</v>
      </c>
      <c r="J217" s="47">
        <v>0</v>
      </c>
      <c r="K217" s="48">
        <f t="shared" si="14"/>
        <v>614252.88</v>
      </c>
    </row>
    <row r="218" spans="1:14" ht="18" customHeight="1" x14ac:dyDescent="0.25">
      <c r="A218" s="8"/>
      <c r="B218" s="10"/>
      <c r="C218" s="10"/>
      <c r="D218" s="10"/>
      <c r="E218" s="10"/>
      <c r="F218" s="17" t="s">
        <v>50</v>
      </c>
      <c r="G218" s="28"/>
      <c r="H218" s="28" t="s">
        <v>343</v>
      </c>
      <c r="I218" s="48">
        <v>614252.88</v>
      </c>
      <c r="J218" s="48">
        <v>0</v>
      </c>
      <c r="K218" s="48">
        <f t="shared" si="14"/>
        <v>614252.88</v>
      </c>
      <c r="L218" s="139">
        <v>150000</v>
      </c>
      <c r="M218" s="108">
        <v>82616.88</v>
      </c>
      <c r="N218" s="108">
        <v>-18024</v>
      </c>
    </row>
    <row r="219" spans="1:14" x14ac:dyDescent="0.25">
      <c r="A219" s="8"/>
      <c r="B219" s="10"/>
      <c r="C219" s="10"/>
      <c r="D219" s="10"/>
      <c r="E219" s="10"/>
      <c r="F219" s="27" t="s">
        <v>265</v>
      </c>
      <c r="G219" s="28"/>
      <c r="H219" s="29" t="s">
        <v>269</v>
      </c>
      <c r="I219" s="47">
        <f>SUM(I220)</f>
        <v>10168.34</v>
      </c>
      <c r="J219" s="49">
        <v>0</v>
      </c>
      <c r="K219" s="48">
        <f t="shared" si="14"/>
        <v>10168.34</v>
      </c>
    </row>
    <row r="220" spans="1:14" x14ac:dyDescent="0.25">
      <c r="A220" s="8"/>
      <c r="B220" s="10"/>
      <c r="C220" s="10"/>
      <c r="D220" s="10"/>
      <c r="E220" s="10"/>
      <c r="F220" s="17" t="s">
        <v>632</v>
      </c>
      <c r="G220" s="28"/>
      <c r="H220" s="28" t="s">
        <v>344</v>
      </c>
      <c r="I220" s="48">
        <v>10168.34</v>
      </c>
      <c r="J220" s="49">
        <v>0</v>
      </c>
      <c r="K220" s="48">
        <f t="shared" si="14"/>
        <v>10168.34</v>
      </c>
      <c r="L220" s="154">
        <v>-19831.66</v>
      </c>
    </row>
    <row r="221" spans="1:14" ht="42" customHeight="1" x14ac:dyDescent="0.25">
      <c r="A221" s="8" t="s">
        <v>24</v>
      </c>
      <c r="B221" s="10" t="s">
        <v>31</v>
      </c>
      <c r="C221" s="10" t="s">
        <v>30</v>
      </c>
      <c r="D221" s="10"/>
      <c r="E221" s="10"/>
      <c r="F221" s="16" t="s">
        <v>268</v>
      </c>
      <c r="G221" s="29" t="s">
        <v>41</v>
      </c>
      <c r="H221" s="29" t="s">
        <v>109</v>
      </c>
      <c r="I221" s="47">
        <f>SUM(I222,I231,I251,I255,I258,I262)</f>
        <v>77489724.140000001</v>
      </c>
      <c r="J221" s="47">
        <f>SUM(J222,J231,J251,J255,J258,)</f>
        <v>11407850</v>
      </c>
      <c r="K221" s="47">
        <f t="shared" si="14"/>
        <v>88897574.140000001</v>
      </c>
    </row>
    <row r="222" spans="1:14" ht="45.75" customHeight="1" x14ac:dyDescent="0.25">
      <c r="A222" s="5" t="s">
        <v>25</v>
      </c>
      <c r="B222" s="4">
        <v>977</v>
      </c>
      <c r="C222" s="6" t="s">
        <v>30</v>
      </c>
      <c r="D222" s="4"/>
      <c r="E222" s="4"/>
      <c r="F222" s="3" t="s">
        <v>270</v>
      </c>
      <c r="G222" s="29" t="s">
        <v>41</v>
      </c>
      <c r="H222" s="29" t="s">
        <v>110</v>
      </c>
      <c r="I222" s="47">
        <f>SUM(I223,I226,I229)</f>
        <v>66850</v>
      </c>
      <c r="J222" s="47">
        <v>0</v>
      </c>
      <c r="K222" s="47">
        <f t="shared" si="14"/>
        <v>66850</v>
      </c>
    </row>
    <row r="223" spans="1:14" ht="27.6" hidden="1" customHeight="1" x14ac:dyDescent="0.25">
      <c r="A223" s="5"/>
      <c r="B223" s="4"/>
      <c r="C223" s="6"/>
      <c r="D223" s="4"/>
      <c r="E223" s="4"/>
      <c r="F223" s="44" t="s">
        <v>111</v>
      </c>
      <c r="G223" s="28" t="s">
        <v>31</v>
      </c>
      <c r="H223" s="28" t="s">
        <v>112</v>
      </c>
      <c r="I223" s="48">
        <f>SUM(I224)</f>
        <v>0</v>
      </c>
      <c r="J223" s="48">
        <v>0</v>
      </c>
      <c r="K223" s="48">
        <f t="shared" si="14"/>
        <v>0</v>
      </c>
    </row>
    <row r="224" spans="1:14" ht="19.149999999999999" hidden="1" customHeight="1" x14ac:dyDescent="0.25">
      <c r="A224" s="5"/>
      <c r="B224" s="4"/>
      <c r="C224" s="6"/>
      <c r="D224" s="4"/>
      <c r="E224" s="4"/>
      <c r="F224" s="17" t="s">
        <v>48</v>
      </c>
      <c r="G224" s="28" t="s">
        <v>31</v>
      </c>
      <c r="H224" s="28" t="s">
        <v>113</v>
      </c>
      <c r="I224" s="48">
        <v>0</v>
      </c>
      <c r="J224" s="48">
        <v>0</v>
      </c>
      <c r="K224" s="48">
        <f t="shared" si="14"/>
        <v>0</v>
      </c>
    </row>
    <row r="225" spans="1:12" ht="0.75" hidden="1" customHeight="1" x14ac:dyDescent="0.25">
      <c r="A225" s="5"/>
      <c r="B225" s="4"/>
      <c r="C225" s="6"/>
      <c r="D225" s="4"/>
      <c r="E225" s="4"/>
      <c r="F225" s="17" t="s">
        <v>532</v>
      </c>
      <c r="G225" s="28"/>
      <c r="H225" s="28" t="s">
        <v>182</v>
      </c>
      <c r="I225" s="48">
        <v>0</v>
      </c>
      <c r="J225" s="48"/>
      <c r="K225" s="48">
        <f t="shared" si="14"/>
        <v>0</v>
      </c>
    </row>
    <row r="226" spans="1:12" ht="27.6" customHeight="1" x14ac:dyDescent="0.25">
      <c r="A226" s="5"/>
      <c r="B226" s="4"/>
      <c r="C226" s="6"/>
      <c r="D226" s="4"/>
      <c r="E226" s="4"/>
      <c r="F226" s="35" t="s">
        <v>150</v>
      </c>
      <c r="G226" s="28"/>
      <c r="H226" s="28" t="s">
        <v>114</v>
      </c>
      <c r="I226" s="48">
        <f>SUM(I227)</f>
        <v>16850</v>
      </c>
      <c r="J226" s="48">
        <v>0</v>
      </c>
      <c r="K226" s="48">
        <f t="shared" si="14"/>
        <v>16850</v>
      </c>
    </row>
    <row r="227" spans="1:12" ht="18.600000000000001" customHeight="1" x14ac:dyDescent="0.25">
      <c r="A227" s="5"/>
      <c r="B227" s="4"/>
      <c r="C227" s="6"/>
      <c r="D227" s="4"/>
      <c r="E227" s="4"/>
      <c r="F227" s="17" t="s">
        <v>49</v>
      </c>
      <c r="G227" s="28" t="s">
        <v>31</v>
      </c>
      <c r="H227" s="28" t="s">
        <v>151</v>
      </c>
      <c r="I227" s="48">
        <v>16850</v>
      </c>
      <c r="J227" s="48">
        <v>0</v>
      </c>
      <c r="K227" s="48">
        <f t="shared" si="14"/>
        <v>16850</v>
      </c>
      <c r="L227" s="138">
        <v>-3150</v>
      </c>
    </row>
    <row r="228" spans="1:12" ht="32.450000000000003" hidden="1" customHeight="1" x14ac:dyDescent="0.25">
      <c r="A228" s="5"/>
      <c r="B228" s="4"/>
      <c r="C228" s="6"/>
      <c r="D228" s="4"/>
      <c r="E228" s="4"/>
      <c r="F228" s="17" t="s">
        <v>183</v>
      </c>
      <c r="G228" s="28" t="s">
        <v>31</v>
      </c>
      <c r="H228" s="28" t="s">
        <v>184</v>
      </c>
      <c r="I228" s="51"/>
      <c r="J228" s="51"/>
      <c r="K228" s="51"/>
    </row>
    <row r="229" spans="1:12" ht="27.6" customHeight="1" x14ac:dyDescent="0.25">
      <c r="A229" s="5"/>
      <c r="B229" s="4"/>
      <c r="C229" s="6"/>
      <c r="D229" s="4"/>
      <c r="E229" s="4"/>
      <c r="F229" s="35" t="s">
        <v>533</v>
      </c>
      <c r="G229" s="28"/>
      <c r="H229" s="28" t="s">
        <v>535</v>
      </c>
      <c r="I229" s="51">
        <f>SUM(I230)</f>
        <v>50000</v>
      </c>
      <c r="J229" s="51">
        <v>0</v>
      </c>
      <c r="K229" s="51">
        <f>SUM(I229:J229)</f>
        <v>50000</v>
      </c>
    </row>
    <row r="230" spans="1:12" ht="15.6" customHeight="1" thickBot="1" x14ac:dyDescent="0.3">
      <c r="A230" s="5"/>
      <c r="B230" s="4"/>
      <c r="C230" s="6"/>
      <c r="D230" s="4"/>
      <c r="E230" s="4"/>
      <c r="F230" s="17" t="s">
        <v>534</v>
      </c>
      <c r="G230" s="28" t="s">
        <v>31</v>
      </c>
      <c r="H230" s="28" t="s">
        <v>656</v>
      </c>
      <c r="I230" s="51">
        <v>50000</v>
      </c>
      <c r="J230" s="48">
        <v>0</v>
      </c>
      <c r="K230" s="48">
        <f>SUM(I230:J230)</f>
        <v>50000</v>
      </c>
    </row>
    <row r="231" spans="1:12" ht="40.5" customHeight="1" thickBot="1" x14ac:dyDescent="0.3">
      <c r="A231" s="5"/>
      <c r="B231" s="4"/>
      <c r="C231" s="6"/>
      <c r="D231" s="4"/>
      <c r="E231" s="4"/>
      <c r="F231" s="43" t="s">
        <v>271</v>
      </c>
      <c r="G231" s="28"/>
      <c r="H231" s="29" t="s">
        <v>116</v>
      </c>
      <c r="I231" s="47">
        <f>SUM(I232,I236,I240,I242)</f>
        <v>50089530.759999998</v>
      </c>
      <c r="J231" s="47">
        <f>SUM(J232,J236,J240)</f>
        <v>11407850</v>
      </c>
      <c r="K231" s="47">
        <f>SUM(K232,K236,K240,K242)</f>
        <v>61497380.759999998</v>
      </c>
    </row>
    <row r="232" spans="1:12" ht="15.6" hidden="1" customHeight="1" thickBot="1" x14ac:dyDescent="0.3">
      <c r="A232" s="5"/>
      <c r="B232" s="4"/>
      <c r="C232" s="6"/>
      <c r="D232" s="4"/>
      <c r="E232" s="4"/>
      <c r="F232" s="45" t="s">
        <v>152</v>
      </c>
      <c r="G232" s="28"/>
      <c r="H232" s="28" t="s">
        <v>117</v>
      </c>
      <c r="I232" s="48">
        <f>SUM(I233,)</f>
        <v>0</v>
      </c>
      <c r="J232" s="48">
        <v>0</v>
      </c>
      <c r="K232" s="48">
        <f t="shared" ref="K232:K263" si="15">SUM(I232:J232)</f>
        <v>0</v>
      </c>
    </row>
    <row r="233" spans="1:12" ht="22.15" hidden="1" customHeight="1" thickBot="1" x14ac:dyDescent="0.3">
      <c r="A233" s="5"/>
      <c r="B233" s="4"/>
      <c r="C233" s="6"/>
      <c r="D233" s="4"/>
      <c r="E233" s="4"/>
      <c r="F233" s="42" t="s">
        <v>115</v>
      </c>
      <c r="G233" s="28"/>
      <c r="H233" s="28" t="s">
        <v>118</v>
      </c>
      <c r="I233" s="50">
        <f>SUM(I234:I235)</f>
        <v>0</v>
      </c>
      <c r="J233" s="48">
        <f>SUM(J234:J235)</f>
        <v>0</v>
      </c>
      <c r="K233" s="50">
        <f t="shared" si="15"/>
        <v>0</v>
      </c>
      <c r="L233" s="85"/>
    </row>
    <row r="234" spans="1:12" ht="19.899999999999999" hidden="1" customHeight="1" thickBot="1" x14ac:dyDescent="0.3">
      <c r="A234" s="5"/>
      <c r="B234" s="4"/>
      <c r="C234" s="6"/>
      <c r="D234" s="4"/>
      <c r="E234" s="4"/>
      <c r="F234" s="42" t="s">
        <v>186</v>
      </c>
      <c r="G234" s="28"/>
      <c r="H234" s="28"/>
      <c r="I234" s="50"/>
      <c r="J234" s="49">
        <v>0</v>
      </c>
      <c r="K234" s="50">
        <f t="shared" si="15"/>
        <v>0</v>
      </c>
    </row>
    <row r="235" spans="1:12" ht="16.149999999999999" hidden="1" customHeight="1" thickBot="1" x14ac:dyDescent="0.3">
      <c r="A235" s="5"/>
      <c r="B235" s="4"/>
      <c r="C235" s="6"/>
      <c r="D235" s="4"/>
      <c r="E235" s="4"/>
      <c r="F235" s="42" t="s">
        <v>38</v>
      </c>
      <c r="G235" s="28"/>
      <c r="H235" s="28"/>
      <c r="I235" s="50"/>
      <c r="J235" s="49">
        <v>0</v>
      </c>
      <c r="K235" s="50">
        <f t="shared" si="15"/>
        <v>0</v>
      </c>
    </row>
    <row r="236" spans="1:12" ht="27" customHeight="1" thickBot="1" x14ac:dyDescent="0.3">
      <c r="A236" s="5"/>
      <c r="B236" s="4"/>
      <c r="C236" s="6"/>
      <c r="D236" s="4"/>
      <c r="E236" s="4"/>
      <c r="F236" s="41" t="s">
        <v>153</v>
      </c>
      <c r="G236" s="28"/>
      <c r="H236" s="28" t="s">
        <v>119</v>
      </c>
      <c r="I236" s="48">
        <f>SUM(I237:I239)</f>
        <v>9291950</v>
      </c>
      <c r="J236" s="48">
        <f>SUM(J239:J241)</f>
        <v>11407850</v>
      </c>
      <c r="K236" s="48">
        <f t="shared" si="15"/>
        <v>20699800</v>
      </c>
    </row>
    <row r="237" spans="1:12" ht="27" customHeight="1" x14ac:dyDescent="0.25">
      <c r="A237" s="5"/>
      <c r="B237" s="4"/>
      <c r="C237" s="6"/>
      <c r="D237" s="4"/>
      <c r="E237" s="4"/>
      <c r="F237" s="95" t="s">
        <v>62</v>
      </c>
      <c r="G237" s="28"/>
      <c r="H237" s="28" t="s">
        <v>120</v>
      </c>
      <c r="I237" s="50">
        <v>5708700</v>
      </c>
      <c r="J237" s="50">
        <v>0</v>
      </c>
      <c r="K237" s="50">
        <f t="shared" ref="K237:K238" si="16">SUM(I237:J237)</f>
        <v>5708700</v>
      </c>
    </row>
    <row r="238" spans="1:12" ht="27" customHeight="1" x14ac:dyDescent="0.25">
      <c r="A238" s="5"/>
      <c r="B238" s="4"/>
      <c r="C238" s="6"/>
      <c r="D238" s="4"/>
      <c r="E238" s="4"/>
      <c r="F238" s="136" t="s">
        <v>217</v>
      </c>
      <c r="G238" s="28"/>
      <c r="H238" s="28" t="s">
        <v>218</v>
      </c>
      <c r="I238" s="50">
        <v>3583250</v>
      </c>
      <c r="J238" s="50"/>
      <c r="K238" s="50">
        <f t="shared" si="16"/>
        <v>3583250</v>
      </c>
      <c r="L238" s="138">
        <v>1500000</v>
      </c>
    </row>
    <row r="239" spans="1:12" ht="36" customHeight="1" thickBot="1" x14ac:dyDescent="0.3">
      <c r="A239" s="5"/>
      <c r="B239" s="4"/>
      <c r="C239" s="6"/>
      <c r="D239" s="4"/>
      <c r="E239" s="4"/>
      <c r="F239" s="83" t="s">
        <v>563</v>
      </c>
      <c r="G239" s="28"/>
      <c r="H239" s="28" t="s">
        <v>215</v>
      </c>
      <c r="I239" s="50">
        <v>0</v>
      </c>
      <c r="J239" s="48">
        <v>11407850</v>
      </c>
      <c r="K239" s="48">
        <f t="shared" si="15"/>
        <v>11407850</v>
      </c>
    </row>
    <row r="240" spans="1:12" ht="23.45" customHeight="1" x14ac:dyDescent="0.25">
      <c r="A240" s="5"/>
      <c r="B240" s="4"/>
      <c r="C240" s="6"/>
      <c r="D240" s="4"/>
      <c r="E240" s="4"/>
      <c r="F240" s="128" t="s">
        <v>208</v>
      </c>
      <c r="G240" s="118"/>
      <c r="H240" s="28" t="s">
        <v>209</v>
      </c>
      <c r="I240" s="50">
        <f>SUM(I241)</f>
        <v>16051.57</v>
      </c>
      <c r="J240" s="50">
        <v>0</v>
      </c>
      <c r="K240" s="50">
        <f t="shared" si="15"/>
        <v>16051.57</v>
      </c>
    </row>
    <row r="241" spans="1:17" ht="15.6" customHeight="1" x14ac:dyDescent="0.25">
      <c r="A241" s="5"/>
      <c r="B241" s="4"/>
      <c r="C241" s="6"/>
      <c r="D241" s="4"/>
      <c r="E241" s="4"/>
      <c r="F241" s="17" t="s">
        <v>195</v>
      </c>
      <c r="G241" s="122"/>
      <c r="H241" s="55" t="s">
        <v>210</v>
      </c>
      <c r="I241" s="50">
        <v>16051.57</v>
      </c>
      <c r="J241" s="50">
        <v>0</v>
      </c>
      <c r="K241" s="50">
        <f>SUM(I241:J241)</f>
        <v>16051.57</v>
      </c>
      <c r="L241" s="144">
        <v>-183948.43</v>
      </c>
    </row>
    <row r="242" spans="1:17" ht="25.15" customHeight="1" x14ac:dyDescent="0.25">
      <c r="A242" s="5"/>
      <c r="B242" s="4"/>
      <c r="C242" s="6"/>
      <c r="D242" s="4"/>
      <c r="E242" s="4"/>
      <c r="F242" s="35" t="s">
        <v>614</v>
      </c>
      <c r="G242" s="122"/>
      <c r="H242" s="106" t="s">
        <v>615</v>
      </c>
      <c r="I242" s="50">
        <f>SUM(I243)</f>
        <v>40781529.189999998</v>
      </c>
      <c r="J242" s="50"/>
      <c r="K242" s="50">
        <f t="shared" ref="K242:K243" si="17">SUM(I242:J242)</f>
        <v>40781529.189999998</v>
      </c>
      <c r="L242" s="107"/>
    </row>
    <row r="243" spans="1:17" ht="21" customHeight="1" thickBot="1" x14ac:dyDescent="0.3">
      <c r="A243" s="5"/>
      <c r="B243" s="4"/>
      <c r="C243" s="6"/>
      <c r="D243" s="4"/>
      <c r="E243" s="4"/>
      <c r="F243" s="42" t="s">
        <v>115</v>
      </c>
      <c r="G243" s="122"/>
      <c r="H243" s="106" t="s">
        <v>616</v>
      </c>
      <c r="I243" s="50">
        <f>SUM(I244:I250)</f>
        <v>40781529.189999998</v>
      </c>
      <c r="J243" s="50"/>
      <c r="K243" s="50">
        <f t="shared" si="17"/>
        <v>40781529.189999998</v>
      </c>
      <c r="L243" s="107"/>
    </row>
    <row r="244" spans="1:17" ht="18.75" hidden="1" customHeight="1" x14ac:dyDescent="0.25">
      <c r="A244" s="5"/>
      <c r="B244" s="4"/>
      <c r="C244" s="6"/>
      <c r="D244" s="4"/>
      <c r="E244" s="4"/>
      <c r="F244" s="24" t="s">
        <v>187</v>
      </c>
      <c r="G244" s="54"/>
      <c r="H244" s="55"/>
      <c r="I244" s="152">
        <v>6643005.7199999997</v>
      </c>
      <c r="J244" s="50"/>
      <c r="K244" s="50"/>
      <c r="L244" s="153">
        <v>-51994.28</v>
      </c>
    </row>
    <row r="245" spans="1:17" ht="24" hidden="1" customHeight="1" thickBot="1" x14ac:dyDescent="0.3">
      <c r="A245" s="5"/>
      <c r="B245" s="4"/>
      <c r="C245" s="6"/>
      <c r="D245" s="4"/>
      <c r="E245" s="4"/>
      <c r="F245" s="42" t="s">
        <v>630</v>
      </c>
      <c r="G245" s="28"/>
      <c r="H245" s="28"/>
      <c r="I245" s="152">
        <v>7628018.4699999997</v>
      </c>
      <c r="J245" s="50"/>
      <c r="K245" s="50"/>
      <c r="L245" s="145">
        <v>200000</v>
      </c>
      <c r="M245" s="85">
        <v>73621.259999999995</v>
      </c>
      <c r="N245" s="108">
        <v>599397.21</v>
      </c>
    </row>
    <row r="246" spans="1:17" ht="23.25" hidden="1" customHeight="1" thickBot="1" x14ac:dyDescent="0.3">
      <c r="A246" s="5"/>
      <c r="B246" s="4"/>
      <c r="C246" s="6"/>
      <c r="D246" s="4"/>
      <c r="E246" s="4"/>
      <c r="F246" s="42" t="s">
        <v>631</v>
      </c>
      <c r="G246" s="28"/>
      <c r="H246" s="28"/>
      <c r="I246" s="152">
        <v>1052766.42</v>
      </c>
      <c r="J246" s="50"/>
      <c r="K246" s="50"/>
      <c r="L246" s="153">
        <v>-67233.58</v>
      </c>
    </row>
    <row r="247" spans="1:17" ht="24.75" hidden="1" customHeight="1" x14ac:dyDescent="0.25">
      <c r="A247" s="5"/>
      <c r="B247" s="4"/>
      <c r="C247" s="6"/>
      <c r="D247" s="4"/>
      <c r="E247" s="4"/>
      <c r="F247" s="24" t="s">
        <v>188</v>
      </c>
      <c r="G247" s="54"/>
      <c r="H247" s="55"/>
      <c r="I247" s="152">
        <v>17013799.309999999</v>
      </c>
      <c r="J247" s="50"/>
      <c r="K247" s="50"/>
      <c r="L247" s="153">
        <v>-1127600.69</v>
      </c>
    </row>
    <row r="248" spans="1:17" ht="28.5" hidden="1" customHeight="1" x14ac:dyDescent="0.25">
      <c r="A248" s="5"/>
      <c r="B248" s="4"/>
      <c r="C248" s="6"/>
      <c r="D248" s="4"/>
      <c r="E248" s="4"/>
      <c r="F248" s="24" t="s">
        <v>189</v>
      </c>
      <c r="G248" s="54"/>
      <c r="H248" s="55"/>
      <c r="I248" s="152">
        <v>3553844.43</v>
      </c>
      <c r="J248" s="50"/>
      <c r="K248" s="50"/>
      <c r="L248" s="153">
        <v>15973.76</v>
      </c>
      <c r="M248" s="108">
        <v>-2129.33</v>
      </c>
    </row>
    <row r="249" spans="1:17" ht="24" hidden="1" customHeight="1" x14ac:dyDescent="0.25">
      <c r="A249" s="5"/>
      <c r="B249" s="4"/>
      <c r="C249" s="6"/>
      <c r="D249" s="4"/>
      <c r="E249" s="4"/>
      <c r="F249" s="24" t="s">
        <v>194</v>
      </c>
      <c r="G249" s="54"/>
      <c r="H249" s="55"/>
      <c r="I249" s="152">
        <v>1186210.1599999999</v>
      </c>
      <c r="J249" s="50"/>
      <c r="K249" s="50"/>
      <c r="L249" s="107">
        <v>45870.26</v>
      </c>
      <c r="M249" s="108">
        <v>-0.1</v>
      </c>
    </row>
    <row r="250" spans="1:17" ht="24.75" hidden="1" customHeight="1" x14ac:dyDescent="0.25">
      <c r="A250" s="5"/>
      <c r="B250" s="4"/>
      <c r="C250" s="6"/>
      <c r="D250" s="4"/>
      <c r="E250" s="4"/>
      <c r="F250" s="24" t="s">
        <v>190</v>
      </c>
      <c r="G250" s="54"/>
      <c r="H250" s="55"/>
      <c r="I250" s="152">
        <v>3703884.68</v>
      </c>
      <c r="J250" s="50"/>
      <c r="K250" s="50"/>
      <c r="L250" s="153">
        <v>-456115.32</v>
      </c>
    </row>
    <row r="251" spans="1:17" ht="40.15" customHeight="1" x14ac:dyDescent="0.25">
      <c r="A251" s="5"/>
      <c r="B251" s="4"/>
      <c r="C251" s="6"/>
      <c r="D251" s="4"/>
      <c r="E251" s="4"/>
      <c r="F251" s="33" t="s">
        <v>380</v>
      </c>
      <c r="G251" s="29" t="s">
        <v>41</v>
      </c>
      <c r="H251" s="29" t="s">
        <v>345</v>
      </c>
      <c r="I251" s="113">
        <f>SUM(I252)</f>
        <v>23531677.41</v>
      </c>
      <c r="J251" s="48">
        <v>0</v>
      </c>
      <c r="K251" s="47">
        <f t="shared" si="15"/>
        <v>23531677.41</v>
      </c>
    </row>
    <row r="252" spans="1:17" ht="20.25" customHeight="1" x14ac:dyDescent="0.25">
      <c r="A252" s="5"/>
      <c r="B252" s="4"/>
      <c r="C252" s="6"/>
      <c r="D252" s="4"/>
      <c r="E252" s="4"/>
      <c r="F252" s="17" t="s">
        <v>43</v>
      </c>
      <c r="G252" s="28" t="s">
        <v>41</v>
      </c>
      <c r="H252" s="28" t="s">
        <v>346</v>
      </c>
      <c r="I252" s="48">
        <f>SUM(I253:I254)</f>
        <v>23531677.41</v>
      </c>
      <c r="J252" s="48">
        <v>0</v>
      </c>
      <c r="K252" s="48">
        <f t="shared" si="15"/>
        <v>23531677.41</v>
      </c>
      <c r="L252" s="99"/>
    </row>
    <row r="253" spans="1:17" ht="0.75" hidden="1" customHeight="1" x14ac:dyDescent="0.25">
      <c r="A253" s="5"/>
      <c r="B253" s="4"/>
      <c r="C253" s="6"/>
      <c r="D253" s="4"/>
      <c r="E253" s="4"/>
      <c r="F253" s="17" t="s">
        <v>625</v>
      </c>
      <c r="G253" s="28"/>
      <c r="H253" s="28"/>
      <c r="I253" s="149">
        <v>3275519.82</v>
      </c>
      <c r="J253" s="48"/>
      <c r="K253" s="48">
        <f t="shared" si="15"/>
        <v>3275519.82</v>
      </c>
      <c r="L253" s="101">
        <v>-354480.18</v>
      </c>
    </row>
    <row r="254" spans="1:17" ht="17.25" hidden="1" customHeight="1" x14ac:dyDescent="0.25">
      <c r="A254" s="5"/>
      <c r="B254" s="4"/>
      <c r="C254" s="6"/>
      <c r="D254" s="4"/>
      <c r="E254" s="4"/>
      <c r="F254" s="17" t="s">
        <v>185</v>
      </c>
      <c r="G254" s="28"/>
      <c r="H254" s="28"/>
      <c r="I254" s="143">
        <v>20256157.59</v>
      </c>
      <c r="J254" s="48">
        <v>0</v>
      </c>
      <c r="K254" s="48">
        <f t="shared" si="15"/>
        <v>20256157.59</v>
      </c>
      <c r="L254" s="138">
        <v>500000</v>
      </c>
      <c r="M254" s="138">
        <v>330000</v>
      </c>
      <c r="N254" s="138">
        <v>46900</v>
      </c>
      <c r="O254" s="157">
        <v>1173309.96</v>
      </c>
      <c r="P254" s="157">
        <v>-270826.34999999998</v>
      </c>
      <c r="Q254" s="157">
        <v>-123226.02</v>
      </c>
    </row>
    <row r="255" spans="1:17" ht="43.15" customHeight="1" x14ac:dyDescent="0.25">
      <c r="A255" s="5"/>
      <c r="B255" s="4"/>
      <c r="C255" s="6"/>
      <c r="D255" s="4"/>
      <c r="E255" s="4"/>
      <c r="F255" s="27" t="s">
        <v>617</v>
      </c>
      <c r="G255" s="29" t="s">
        <v>41</v>
      </c>
      <c r="H255" s="29" t="s">
        <v>347</v>
      </c>
      <c r="I255" s="47">
        <f>SUM(I256:I257)</f>
        <v>1691665.97</v>
      </c>
      <c r="J255" s="92">
        <v>0</v>
      </c>
      <c r="K255" s="47">
        <f t="shared" si="15"/>
        <v>1691665.97</v>
      </c>
    </row>
    <row r="256" spans="1:17" ht="22.9" customHeight="1" x14ac:dyDescent="0.25">
      <c r="A256" s="5"/>
      <c r="B256" s="4">
        <v>977</v>
      </c>
      <c r="C256" s="6" t="s">
        <v>28</v>
      </c>
      <c r="D256" s="4"/>
      <c r="E256" s="4"/>
      <c r="F256" s="24" t="s">
        <v>59</v>
      </c>
      <c r="G256" s="28" t="s">
        <v>31</v>
      </c>
      <c r="H256" s="28" t="s">
        <v>348</v>
      </c>
      <c r="I256" s="48">
        <v>1271665.97</v>
      </c>
      <c r="J256" s="49">
        <v>0</v>
      </c>
      <c r="K256" s="48">
        <f t="shared" si="15"/>
        <v>1271665.97</v>
      </c>
      <c r="L256" s="139">
        <v>-140334.03</v>
      </c>
      <c r="M256" s="85">
        <v>12000</v>
      </c>
    </row>
    <row r="257" spans="1:13" ht="29.25" customHeight="1" x14ac:dyDescent="0.25">
      <c r="A257" s="12"/>
      <c r="B257" s="13"/>
      <c r="C257" s="14"/>
      <c r="D257" s="13"/>
      <c r="E257" s="13"/>
      <c r="F257" s="24" t="s">
        <v>665</v>
      </c>
      <c r="G257" s="28"/>
      <c r="H257" s="28" t="s">
        <v>666</v>
      </c>
      <c r="I257" s="48">
        <v>420000</v>
      </c>
      <c r="J257" s="49"/>
      <c r="K257" s="48">
        <f>SUM(I257:J257)</f>
        <v>420000</v>
      </c>
      <c r="L257" s="141">
        <v>120000</v>
      </c>
    </row>
    <row r="258" spans="1:13" ht="27.6" customHeight="1" x14ac:dyDescent="0.25">
      <c r="A258" s="12"/>
      <c r="B258" s="13"/>
      <c r="C258" s="14"/>
      <c r="D258" s="13"/>
      <c r="E258" s="13"/>
      <c r="F258" s="33" t="s">
        <v>211</v>
      </c>
      <c r="G258" s="28"/>
      <c r="H258" s="52" t="s">
        <v>318</v>
      </c>
      <c r="I258" s="47">
        <f>SUM(I259:I261)</f>
        <v>2110000</v>
      </c>
      <c r="J258" s="49">
        <v>0</v>
      </c>
      <c r="K258" s="47">
        <f t="shared" si="15"/>
        <v>2110000</v>
      </c>
    </row>
    <row r="259" spans="1:13" ht="24.6" hidden="1" customHeight="1" x14ac:dyDescent="0.25">
      <c r="A259" s="12"/>
      <c r="B259" s="13"/>
      <c r="C259" s="14"/>
      <c r="D259" s="13"/>
      <c r="E259" s="13"/>
      <c r="F259" s="24" t="s">
        <v>212</v>
      </c>
      <c r="G259" s="28"/>
      <c r="H259" s="26" t="s">
        <v>349</v>
      </c>
      <c r="I259" s="48">
        <v>0</v>
      </c>
      <c r="J259" s="49">
        <v>0</v>
      </c>
      <c r="K259" s="48">
        <f t="shared" si="15"/>
        <v>0</v>
      </c>
      <c r="L259" s="99"/>
    </row>
    <row r="260" spans="1:13" ht="27.6" hidden="1" customHeight="1" x14ac:dyDescent="0.25">
      <c r="A260" s="12"/>
      <c r="B260" s="13"/>
      <c r="C260" s="14"/>
      <c r="D260" s="13"/>
      <c r="E260" s="13"/>
      <c r="F260" s="109" t="s">
        <v>381</v>
      </c>
      <c r="G260" s="28"/>
      <c r="H260" s="26" t="s">
        <v>413</v>
      </c>
      <c r="I260" s="48">
        <v>0</v>
      </c>
      <c r="J260" s="49"/>
      <c r="K260" s="48">
        <f t="shared" si="15"/>
        <v>0</v>
      </c>
      <c r="L260" s="85">
        <v>0</v>
      </c>
    </row>
    <row r="261" spans="1:13" ht="21" customHeight="1" thickBot="1" x14ac:dyDescent="0.3">
      <c r="A261" s="12"/>
      <c r="B261" s="13"/>
      <c r="C261" s="14"/>
      <c r="D261" s="13"/>
      <c r="E261" s="13"/>
      <c r="F261" s="89" t="s">
        <v>477</v>
      </c>
      <c r="G261" s="28"/>
      <c r="H261" s="26" t="s">
        <v>478</v>
      </c>
      <c r="I261" s="48">
        <v>2110000</v>
      </c>
      <c r="J261" s="49"/>
      <c r="K261" s="48">
        <f t="shared" si="15"/>
        <v>2110000</v>
      </c>
      <c r="L261" s="138">
        <v>870000</v>
      </c>
      <c r="M261" s="108">
        <v>350000</v>
      </c>
    </row>
    <row r="262" spans="1:13" ht="32.25" hidden="1" customHeight="1" thickBot="1" x14ac:dyDescent="0.3">
      <c r="A262" s="12"/>
      <c r="B262" s="13"/>
      <c r="C262" s="14"/>
      <c r="D262" s="13"/>
      <c r="E262" s="13"/>
      <c r="F262" s="33" t="s">
        <v>659</v>
      </c>
      <c r="G262" s="28"/>
      <c r="H262" s="52" t="s">
        <v>661</v>
      </c>
      <c r="I262" s="47">
        <f>SUM(I263)</f>
        <v>0</v>
      </c>
      <c r="J262" s="49"/>
      <c r="K262" s="47">
        <f t="shared" si="15"/>
        <v>0</v>
      </c>
      <c r="L262" s="85"/>
    </row>
    <row r="263" spans="1:13" ht="21" hidden="1" customHeight="1" thickBot="1" x14ac:dyDescent="0.3">
      <c r="A263" s="12"/>
      <c r="B263" s="13"/>
      <c r="C263" s="14"/>
      <c r="D263" s="13"/>
      <c r="E263" s="13"/>
      <c r="F263" s="89" t="s">
        <v>660</v>
      </c>
      <c r="G263" s="28"/>
      <c r="H263" s="26" t="s">
        <v>662</v>
      </c>
      <c r="I263" s="140">
        <v>0</v>
      </c>
      <c r="J263" s="49"/>
      <c r="K263" s="48">
        <f t="shared" si="15"/>
        <v>0</v>
      </c>
      <c r="L263" s="138">
        <v>-67030</v>
      </c>
    </row>
    <row r="264" spans="1:13" ht="43.15" customHeight="1" thickBot="1" x14ac:dyDescent="0.3">
      <c r="A264" s="12"/>
      <c r="B264" s="13"/>
      <c r="C264" s="14"/>
      <c r="D264" s="13"/>
      <c r="E264" s="13"/>
      <c r="F264" s="75" t="s">
        <v>246</v>
      </c>
      <c r="G264" s="28"/>
      <c r="H264" s="52" t="s">
        <v>251</v>
      </c>
      <c r="I264" s="47">
        <f>SUM(I265,I267,I269,I273)</f>
        <v>1888633.6</v>
      </c>
      <c r="J264" s="47">
        <f>SUM(J265,J267,J269)</f>
        <v>0</v>
      </c>
      <c r="K264" s="47">
        <f t="shared" ref="K264:K270" si="18">SUM(I264:J264)</f>
        <v>1888633.6</v>
      </c>
    </row>
    <row r="265" spans="1:13" ht="28.15" customHeight="1" thickBot="1" x14ac:dyDescent="0.3">
      <c r="A265" s="12"/>
      <c r="B265" s="13"/>
      <c r="C265" s="14"/>
      <c r="D265" s="13"/>
      <c r="E265" s="13"/>
      <c r="F265" s="74" t="s">
        <v>399</v>
      </c>
      <c r="G265" s="28"/>
      <c r="H265" s="26" t="s">
        <v>252</v>
      </c>
      <c r="I265" s="48">
        <f>SUM(I266)</f>
        <v>100000</v>
      </c>
      <c r="J265" s="48">
        <v>0</v>
      </c>
      <c r="K265" s="48">
        <f t="shared" si="18"/>
        <v>100000</v>
      </c>
    </row>
    <row r="266" spans="1:13" ht="18" customHeight="1" thickBot="1" x14ac:dyDescent="0.3">
      <c r="A266" s="12"/>
      <c r="B266" s="13"/>
      <c r="C266" s="14"/>
      <c r="D266" s="13"/>
      <c r="E266" s="13"/>
      <c r="F266" s="76" t="s">
        <v>247</v>
      </c>
      <c r="G266" s="28"/>
      <c r="H266" s="26" t="s">
        <v>253</v>
      </c>
      <c r="I266" s="48">
        <v>100000</v>
      </c>
      <c r="J266" s="48">
        <v>0</v>
      </c>
      <c r="K266" s="48">
        <f t="shared" si="18"/>
        <v>100000</v>
      </c>
    </row>
    <row r="267" spans="1:13" ht="31.15" customHeight="1" thickBot="1" x14ac:dyDescent="0.3">
      <c r="A267" s="12"/>
      <c r="B267" s="13"/>
      <c r="C267" s="14"/>
      <c r="D267" s="13"/>
      <c r="E267" s="13"/>
      <c r="F267" s="74" t="s">
        <v>400</v>
      </c>
      <c r="G267" s="28"/>
      <c r="H267" s="26" t="s">
        <v>254</v>
      </c>
      <c r="I267" s="48">
        <f>SUM(I268)</f>
        <v>339000</v>
      </c>
      <c r="J267" s="49">
        <v>0</v>
      </c>
      <c r="K267" s="48">
        <f t="shared" si="18"/>
        <v>339000</v>
      </c>
    </row>
    <row r="268" spans="1:13" ht="16.899999999999999" customHeight="1" thickBot="1" x14ac:dyDescent="0.3">
      <c r="A268" s="12"/>
      <c r="B268" s="13"/>
      <c r="C268" s="14"/>
      <c r="D268" s="13"/>
      <c r="E268" s="13"/>
      <c r="F268" s="76" t="s">
        <v>248</v>
      </c>
      <c r="G268" s="28"/>
      <c r="H268" s="26" t="s">
        <v>255</v>
      </c>
      <c r="I268" s="48">
        <v>339000</v>
      </c>
      <c r="J268" s="49">
        <v>0</v>
      </c>
      <c r="K268" s="48">
        <f t="shared" si="18"/>
        <v>339000</v>
      </c>
      <c r="L268" s="154">
        <v>-111000</v>
      </c>
    </row>
    <row r="269" spans="1:13" ht="22.9" hidden="1" customHeight="1" thickBot="1" x14ac:dyDescent="0.3">
      <c r="A269" s="12"/>
      <c r="B269" s="13"/>
      <c r="C269" s="14"/>
      <c r="D269" s="13"/>
      <c r="E269" s="13"/>
      <c r="F269" s="74" t="s">
        <v>249</v>
      </c>
      <c r="G269" s="28"/>
      <c r="H269" s="26" t="s">
        <v>256</v>
      </c>
      <c r="I269" s="48">
        <f>SUM(I270:I272)</f>
        <v>0</v>
      </c>
      <c r="J269" s="48">
        <f>SUM(J270:J272)</f>
        <v>0</v>
      </c>
      <c r="K269" s="48">
        <f>SUM(K270:K272)</f>
        <v>0</v>
      </c>
    </row>
    <row r="270" spans="1:13" ht="12.6" hidden="1" customHeight="1" thickBot="1" x14ac:dyDescent="0.3">
      <c r="A270" s="12"/>
      <c r="B270" s="13"/>
      <c r="C270" s="14"/>
      <c r="D270" s="13"/>
      <c r="E270" s="13"/>
      <c r="F270" s="98" t="s">
        <v>250</v>
      </c>
      <c r="G270" s="28"/>
      <c r="H270" s="26" t="s">
        <v>257</v>
      </c>
      <c r="I270" s="48">
        <v>0</v>
      </c>
      <c r="J270" s="49">
        <v>0</v>
      </c>
      <c r="K270" s="48">
        <f t="shared" si="18"/>
        <v>0</v>
      </c>
      <c r="L270" s="85"/>
    </row>
    <row r="271" spans="1:13" ht="15" hidden="1" customHeight="1" thickBot="1" x14ac:dyDescent="0.3">
      <c r="A271" s="12"/>
      <c r="B271" s="13"/>
      <c r="C271" s="14"/>
      <c r="D271" s="13"/>
      <c r="E271" s="13"/>
      <c r="F271" s="96" t="s">
        <v>433</v>
      </c>
      <c r="G271" s="28"/>
      <c r="H271" s="26" t="s">
        <v>434</v>
      </c>
      <c r="I271" s="48">
        <v>0</v>
      </c>
      <c r="J271" s="48">
        <v>0</v>
      </c>
      <c r="K271" s="48">
        <f t="shared" ref="K271:K317" si="19">SUM(I271:J271)</f>
        <v>0</v>
      </c>
      <c r="L271" s="85"/>
    </row>
    <row r="272" spans="1:13" ht="38.450000000000003" hidden="1" customHeight="1" thickBot="1" x14ac:dyDescent="0.3">
      <c r="A272" s="12"/>
      <c r="B272" s="13"/>
      <c r="C272" s="14"/>
      <c r="D272" s="13"/>
      <c r="E272" s="13"/>
      <c r="F272" s="90" t="s">
        <v>414</v>
      </c>
      <c r="G272" s="28"/>
      <c r="H272" s="26" t="s">
        <v>384</v>
      </c>
      <c r="I272" s="48">
        <v>0</v>
      </c>
      <c r="J272" s="48">
        <v>0</v>
      </c>
      <c r="K272" s="48">
        <f t="shared" si="19"/>
        <v>0</v>
      </c>
      <c r="L272" s="85"/>
    </row>
    <row r="273" spans="1:12" ht="26.45" customHeight="1" thickBot="1" x14ac:dyDescent="0.3">
      <c r="A273" s="12"/>
      <c r="B273" s="13"/>
      <c r="C273" s="14"/>
      <c r="D273" s="13"/>
      <c r="E273" s="13"/>
      <c r="F273" s="119" t="s">
        <v>520</v>
      </c>
      <c r="G273" s="28"/>
      <c r="H273" s="26" t="s">
        <v>522</v>
      </c>
      <c r="I273" s="48">
        <f>SUM(I274)</f>
        <v>1449633.6</v>
      </c>
      <c r="J273" s="48"/>
      <c r="K273" s="48">
        <f>SUM(I273:J273)</f>
        <v>1449633.6</v>
      </c>
      <c r="L273" s="85"/>
    </row>
    <row r="274" spans="1:12" ht="16.899999999999999" customHeight="1" thickBot="1" x14ac:dyDescent="0.3">
      <c r="A274" s="12"/>
      <c r="B274" s="13"/>
      <c r="C274" s="14"/>
      <c r="D274" s="13"/>
      <c r="E274" s="13"/>
      <c r="F274" s="76" t="s">
        <v>521</v>
      </c>
      <c r="G274" s="28"/>
      <c r="H274" s="26" t="s">
        <v>523</v>
      </c>
      <c r="I274" s="48">
        <v>1449633.6</v>
      </c>
      <c r="J274" s="48"/>
      <c r="K274" s="48">
        <f>SUM(I274:J274)</f>
        <v>1449633.6</v>
      </c>
      <c r="L274" s="108">
        <v>-550366.4</v>
      </c>
    </row>
    <row r="275" spans="1:12" ht="42" customHeight="1" x14ac:dyDescent="0.25">
      <c r="A275" s="12"/>
      <c r="B275" s="13"/>
      <c r="C275" s="14"/>
      <c r="D275" s="13"/>
      <c r="E275" s="13"/>
      <c r="F275" s="110" t="s">
        <v>498</v>
      </c>
      <c r="G275" s="28"/>
      <c r="H275" s="52" t="s">
        <v>479</v>
      </c>
      <c r="I275" s="47">
        <f>SUM(I276+I278+I280+I282)</f>
        <v>50536</v>
      </c>
      <c r="J275" s="48">
        <v>0</v>
      </c>
      <c r="K275" s="48">
        <f t="shared" si="19"/>
        <v>50536</v>
      </c>
      <c r="L275" s="85"/>
    </row>
    <row r="276" spans="1:12" ht="39.6" customHeight="1" x14ac:dyDescent="0.25">
      <c r="A276" s="12"/>
      <c r="B276" s="13"/>
      <c r="C276" s="14"/>
      <c r="D276" s="13"/>
      <c r="E276" s="13"/>
      <c r="F276" s="71" t="s">
        <v>480</v>
      </c>
      <c r="G276" s="28"/>
      <c r="H276" s="26" t="s">
        <v>481</v>
      </c>
      <c r="I276" s="48">
        <f>SUM(I277)</f>
        <v>5380</v>
      </c>
      <c r="J276" s="48">
        <v>0</v>
      </c>
      <c r="K276" s="48">
        <f t="shared" si="19"/>
        <v>5380</v>
      </c>
      <c r="L276" s="85"/>
    </row>
    <row r="277" spans="1:12" ht="30.6" customHeight="1" x14ac:dyDescent="0.25">
      <c r="A277" s="12"/>
      <c r="B277" s="13"/>
      <c r="C277" s="14"/>
      <c r="D277" s="13"/>
      <c r="E277" s="13"/>
      <c r="F277" s="96" t="s">
        <v>482</v>
      </c>
      <c r="G277" s="28"/>
      <c r="H277" s="26" t="s">
        <v>483</v>
      </c>
      <c r="I277" s="48">
        <v>5380</v>
      </c>
      <c r="J277" s="48">
        <v>0</v>
      </c>
      <c r="K277" s="48">
        <f t="shared" si="19"/>
        <v>5380</v>
      </c>
      <c r="L277" s="138">
        <v>-4620</v>
      </c>
    </row>
    <row r="278" spans="1:12" ht="39.6" customHeight="1" x14ac:dyDescent="0.25">
      <c r="A278" s="12"/>
      <c r="B278" s="13"/>
      <c r="C278" s="14"/>
      <c r="D278" s="13"/>
      <c r="E278" s="13"/>
      <c r="F278" s="71" t="s">
        <v>484</v>
      </c>
      <c r="G278" s="28"/>
      <c r="H278" s="26" t="s">
        <v>485</v>
      </c>
      <c r="I278" s="48">
        <f>SUM(I279)</f>
        <v>4888</v>
      </c>
      <c r="J278" s="48">
        <v>0</v>
      </c>
      <c r="K278" s="48">
        <f t="shared" si="19"/>
        <v>4888</v>
      </c>
      <c r="L278" s="85"/>
    </row>
    <row r="279" spans="1:12" ht="57" customHeight="1" x14ac:dyDescent="0.25">
      <c r="A279" s="12"/>
      <c r="B279" s="13"/>
      <c r="C279" s="14"/>
      <c r="D279" s="13"/>
      <c r="E279" s="13"/>
      <c r="F279" s="96" t="s">
        <v>486</v>
      </c>
      <c r="G279" s="28"/>
      <c r="H279" s="26" t="s">
        <v>487</v>
      </c>
      <c r="I279" s="48">
        <v>4888</v>
      </c>
      <c r="J279" s="48">
        <v>0</v>
      </c>
      <c r="K279" s="48">
        <f t="shared" si="19"/>
        <v>4888</v>
      </c>
      <c r="L279" s="138">
        <v>-112</v>
      </c>
    </row>
    <row r="280" spans="1:12" ht="39.6" customHeight="1" x14ac:dyDescent="0.25">
      <c r="A280" s="12"/>
      <c r="B280" s="13"/>
      <c r="C280" s="14"/>
      <c r="D280" s="13"/>
      <c r="E280" s="13"/>
      <c r="F280" s="71" t="s">
        <v>488</v>
      </c>
      <c r="G280" s="28"/>
      <c r="H280" s="26" t="s">
        <v>489</v>
      </c>
      <c r="I280" s="48">
        <f>SUM(I281)</f>
        <v>20000</v>
      </c>
      <c r="J280" s="48">
        <v>0</v>
      </c>
      <c r="K280" s="48">
        <f t="shared" si="19"/>
        <v>20000</v>
      </c>
      <c r="L280" s="85"/>
    </row>
    <row r="281" spans="1:12" ht="59.45" customHeight="1" x14ac:dyDescent="0.25">
      <c r="A281" s="12"/>
      <c r="B281" s="13"/>
      <c r="C281" s="14"/>
      <c r="D281" s="13"/>
      <c r="E281" s="13"/>
      <c r="F281" s="96" t="s">
        <v>490</v>
      </c>
      <c r="G281" s="28"/>
      <c r="H281" s="26" t="s">
        <v>491</v>
      </c>
      <c r="I281" s="48">
        <v>20000</v>
      </c>
      <c r="J281" s="48">
        <v>0</v>
      </c>
      <c r="K281" s="48">
        <f t="shared" si="19"/>
        <v>20000</v>
      </c>
      <c r="L281" s="85"/>
    </row>
    <row r="282" spans="1:12" ht="30" customHeight="1" x14ac:dyDescent="0.25">
      <c r="A282" s="12"/>
      <c r="B282" s="13"/>
      <c r="C282" s="14"/>
      <c r="D282" s="13"/>
      <c r="E282" s="13"/>
      <c r="F282" s="71" t="s">
        <v>524</v>
      </c>
      <c r="G282" s="28"/>
      <c r="H282" s="26" t="s">
        <v>525</v>
      </c>
      <c r="I282" s="48">
        <f>SUM(I283)</f>
        <v>20268</v>
      </c>
      <c r="J282" s="48"/>
      <c r="K282" s="48">
        <f t="shared" si="19"/>
        <v>20268</v>
      </c>
      <c r="L282" s="85"/>
    </row>
    <row r="283" spans="1:12" ht="26.45" customHeight="1" x14ac:dyDescent="0.25">
      <c r="A283" s="12"/>
      <c r="B283" s="13"/>
      <c r="C283" s="14"/>
      <c r="D283" s="13"/>
      <c r="E283" s="13"/>
      <c r="F283" s="96" t="s">
        <v>526</v>
      </c>
      <c r="G283" s="28"/>
      <c r="H283" s="26" t="s">
        <v>525</v>
      </c>
      <c r="I283" s="48">
        <v>20268</v>
      </c>
      <c r="J283" s="48"/>
      <c r="K283" s="48">
        <f t="shared" si="19"/>
        <v>20268</v>
      </c>
      <c r="L283" s="108">
        <v>-39732</v>
      </c>
    </row>
    <row r="284" spans="1:12" ht="42.6" customHeight="1" x14ac:dyDescent="0.25">
      <c r="A284" s="12"/>
      <c r="B284" s="13"/>
      <c r="C284" s="14"/>
      <c r="D284" s="13"/>
      <c r="E284" s="13"/>
      <c r="F284" s="110" t="s">
        <v>612</v>
      </c>
      <c r="G284" s="28"/>
      <c r="H284" s="52" t="s">
        <v>564</v>
      </c>
      <c r="I284" s="47">
        <f>SUM(I285+I292+I299+I306+I308)</f>
        <v>7122840.7000000002</v>
      </c>
      <c r="J284" s="47">
        <f>SUM(J285+J292+J299+J306+J308)</f>
        <v>0</v>
      </c>
      <c r="K284" s="47">
        <f t="shared" si="19"/>
        <v>7122840.7000000002</v>
      </c>
      <c r="L284" s="85"/>
    </row>
    <row r="285" spans="1:12" ht="24.75" customHeight="1" x14ac:dyDescent="0.25">
      <c r="A285" s="12"/>
      <c r="B285" s="13"/>
      <c r="C285" s="14"/>
      <c r="D285" s="13"/>
      <c r="E285" s="13"/>
      <c r="F285" s="71" t="s">
        <v>565</v>
      </c>
      <c r="G285" s="28"/>
      <c r="H285" s="52" t="s">
        <v>566</v>
      </c>
      <c r="I285" s="47">
        <f>SUM(I286:I291)</f>
        <v>277026.11</v>
      </c>
      <c r="J285" s="48">
        <v>0</v>
      </c>
      <c r="K285" s="47">
        <f t="shared" si="19"/>
        <v>277026.11</v>
      </c>
      <c r="L285" s="85"/>
    </row>
    <row r="286" spans="1:12" ht="0.75" hidden="1" customHeight="1" x14ac:dyDescent="0.25">
      <c r="A286" s="12"/>
      <c r="B286" s="13"/>
      <c r="C286" s="14"/>
      <c r="D286" s="13"/>
      <c r="E286" s="13"/>
      <c r="F286" s="96" t="s">
        <v>567</v>
      </c>
      <c r="G286" s="28"/>
      <c r="H286" s="26" t="s">
        <v>568</v>
      </c>
      <c r="I286" s="149">
        <v>0</v>
      </c>
      <c r="J286" s="48"/>
      <c r="K286" s="48">
        <f t="shared" si="19"/>
        <v>0</v>
      </c>
      <c r="L286" s="85"/>
    </row>
    <row r="287" spans="1:12" ht="17.25" hidden="1" customHeight="1" x14ac:dyDescent="0.25">
      <c r="A287" s="12"/>
      <c r="B287" s="13"/>
      <c r="C287" s="14"/>
      <c r="D287" s="13"/>
      <c r="E287" s="13"/>
      <c r="F287" s="96" t="s">
        <v>569</v>
      </c>
      <c r="G287" s="28"/>
      <c r="H287" s="26" t="s">
        <v>570</v>
      </c>
      <c r="I287" s="149">
        <v>0</v>
      </c>
      <c r="J287" s="48"/>
      <c r="K287" s="48">
        <f t="shared" si="19"/>
        <v>0</v>
      </c>
      <c r="L287" s="85"/>
    </row>
    <row r="288" spans="1:12" ht="26.25" hidden="1" customHeight="1" x14ac:dyDescent="0.25">
      <c r="A288" s="12"/>
      <c r="B288" s="13"/>
      <c r="C288" s="14"/>
      <c r="D288" s="13"/>
      <c r="E288" s="13"/>
      <c r="F288" s="96" t="s">
        <v>571</v>
      </c>
      <c r="G288" s="28"/>
      <c r="H288" s="26" t="s">
        <v>572</v>
      </c>
      <c r="I288" s="140">
        <v>0</v>
      </c>
      <c r="J288" s="48"/>
      <c r="K288" s="48">
        <f t="shared" si="19"/>
        <v>0</v>
      </c>
      <c r="L288" s="138">
        <v>-10000</v>
      </c>
    </row>
    <row r="289" spans="1:13" ht="26.45" customHeight="1" x14ac:dyDescent="0.25">
      <c r="A289" s="12"/>
      <c r="B289" s="13"/>
      <c r="C289" s="14"/>
      <c r="D289" s="13"/>
      <c r="E289" s="13"/>
      <c r="F289" s="96" t="s">
        <v>619</v>
      </c>
      <c r="G289" s="28"/>
      <c r="H289" s="26" t="s">
        <v>573</v>
      </c>
      <c r="I289" s="48">
        <v>133769.70000000001</v>
      </c>
      <c r="J289" s="48"/>
      <c r="K289" s="48">
        <f t="shared" si="19"/>
        <v>133769.70000000001</v>
      </c>
      <c r="L289" s="108">
        <v>-18520.3</v>
      </c>
    </row>
    <row r="290" spans="1:13" ht="32.25" customHeight="1" x14ac:dyDescent="0.25">
      <c r="A290" s="12"/>
      <c r="B290" s="13"/>
      <c r="C290" s="14"/>
      <c r="D290" s="13"/>
      <c r="E290" s="13"/>
      <c r="F290" s="96" t="s">
        <v>620</v>
      </c>
      <c r="G290" s="28"/>
      <c r="H290" s="26" t="s">
        <v>574</v>
      </c>
      <c r="I290" s="48">
        <v>143256.41</v>
      </c>
      <c r="J290" s="48"/>
      <c r="K290" s="48">
        <f t="shared" si="19"/>
        <v>143256.41</v>
      </c>
      <c r="L290" s="108">
        <v>-58271.59</v>
      </c>
    </row>
    <row r="291" spans="1:13" ht="62.25" hidden="1" customHeight="1" x14ac:dyDescent="0.25">
      <c r="A291" s="12"/>
      <c r="B291" s="13"/>
      <c r="C291" s="14"/>
      <c r="D291" s="13"/>
      <c r="E291" s="13"/>
      <c r="F291" s="96" t="s">
        <v>613</v>
      </c>
      <c r="G291" s="28"/>
      <c r="H291" s="26" t="s">
        <v>575</v>
      </c>
      <c r="I291" s="48">
        <v>0</v>
      </c>
      <c r="J291" s="48"/>
      <c r="K291" s="48">
        <f t="shared" si="19"/>
        <v>0</v>
      </c>
      <c r="L291" s="85"/>
    </row>
    <row r="292" spans="1:13" ht="36" customHeight="1" x14ac:dyDescent="0.25">
      <c r="A292" s="12"/>
      <c r="B292" s="13"/>
      <c r="C292" s="14"/>
      <c r="D292" s="13"/>
      <c r="E292" s="13"/>
      <c r="F292" s="71" t="s">
        <v>577</v>
      </c>
      <c r="G292" s="28"/>
      <c r="H292" s="52" t="s">
        <v>576</v>
      </c>
      <c r="I292" s="47">
        <f>SUM(I293:I298)</f>
        <v>50996.3</v>
      </c>
      <c r="J292" s="48"/>
      <c r="K292" s="47">
        <f t="shared" si="19"/>
        <v>50996.3</v>
      </c>
      <c r="L292" s="85"/>
    </row>
    <row r="293" spans="1:13" ht="30" hidden="1" customHeight="1" x14ac:dyDescent="0.25">
      <c r="A293" s="12"/>
      <c r="B293" s="13"/>
      <c r="C293" s="14"/>
      <c r="D293" s="13"/>
      <c r="E293" s="13"/>
      <c r="F293" s="96" t="s">
        <v>578</v>
      </c>
      <c r="G293" s="28"/>
      <c r="H293" s="26" t="s">
        <v>579</v>
      </c>
      <c r="I293" s="48">
        <v>0</v>
      </c>
      <c r="J293" s="48"/>
      <c r="K293" s="48">
        <f t="shared" si="19"/>
        <v>0</v>
      </c>
      <c r="L293" s="85"/>
    </row>
    <row r="294" spans="1:13" ht="26.45" customHeight="1" x14ac:dyDescent="0.25">
      <c r="A294" s="12"/>
      <c r="B294" s="13"/>
      <c r="C294" s="14"/>
      <c r="D294" s="13"/>
      <c r="E294" s="13"/>
      <c r="F294" s="96" t="s">
        <v>580</v>
      </c>
      <c r="G294" s="28"/>
      <c r="H294" s="26" t="s">
        <v>581</v>
      </c>
      <c r="I294" s="48">
        <v>26000</v>
      </c>
      <c r="J294" s="48"/>
      <c r="K294" s="48">
        <f t="shared" si="19"/>
        <v>26000</v>
      </c>
      <c r="L294" s="85"/>
    </row>
    <row r="295" spans="1:13" ht="29.25" customHeight="1" x14ac:dyDescent="0.25">
      <c r="A295" s="12"/>
      <c r="B295" s="13"/>
      <c r="C295" s="14"/>
      <c r="D295" s="13"/>
      <c r="E295" s="13"/>
      <c r="F295" s="96" t="s">
        <v>582</v>
      </c>
      <c r="G295" s="28"/>
      <c r="H295" s="26" t="s">
        <v>583</v>
      </c>
      <c r="I295" s="48">
        <v>24996.3</v>
      </c>
      <c r="J295" s="48"/>
      <c r="K295" s="48">
        <f t="shared" si="19"/>
        <v>24996.3</v>
      </c>
      <c r="L295" s="108">
        <v>-3.7</v>
      </c>
    </row>
    <row r="296" spans="1:13" ht="57" hidden="1" customHeight="1" x14ac:dyDescent="0.25">
      <c r="A296" s="12"/>
      <c r="B296" s="13"/>
      <c r="C296" s="14"/>
      <c r="D296" s="13"/>
      <c r="E296" s="13"/>
      <c r="F296" s="96" t="s">
        <v>584</v>
      </c>
      <c r="G296" s="28"/>
      <c r="H296" s="26" t="s">
        <v>585</v>
      </c>
      <c r="I296" s="140">
        <v>0</v>
      </c>
      <c r="J296" s="48"/>
      <c r="K296" s="48">
        <f t="shared" si="19"/>
        <v>0</v>
      </c>
      <c r="L296" s="138">
        <v>-24000</v>
      </c>
    </row>
    <row r="297" spans="1:13" ht="62.25" hidden="1" customHeight="1" x14ac:dyDescent="0.25">
      <c r="A297" s="12"/>
      <c r="B297" s="13"/>
      <c r="C297" s="14"/>
      <c r="D297" s="13"/>
      <c r="E297" s="13"/>
      <c r="F297" s="96" t="s">
        <v>586</v>
      </c>
      <c r="G297" s="28"/>
      <c r="H297" s="26" t="s">
        <v>587</v>
      </c>
      <c r="I297" s="48">
        <v>0</v>
      </c>
      <c r="J297" s="48"/>
      <c r="K297" s="48">
        <f t="shared" si="19"/>
        <v>0</v>
      </c>
      <c r="L297" s="85"/>
    </row>
    <row r="298" spans="1:13" ht="41.25" hidden="1" customHeight="1" x14ac:dyDescent="0.25">
      <c r="A298" s="12"/>
      <c r="B298" s="13"/>
      <c r="C298" s="14"/>
      <c r="D298" s="13"/>
      <c r="E298" s="13"/>
      <c r="F298" s="96" t="s">
        <v>589</v>
      </c>
      <c r="G298" s="28"/>
      <c r="H298" s="26" t="s">
        <v>588</v>
      </c>
      <c r="I298" s="48">
        <v>0</v>
      </c>
      <c r="J298" s="48"/>
      <c r="K298" s="48">
        <f t="shared" si="19"/>
        <v>0</v>
      </c>
      <c r="L298" s="85"/>
    </row>
    <row r="299" spans="1:13" ht="24.75" customHeight="1" x14ac:dyDescent="0.25">
      <c r="A299" s="12"/>
      <c r="B299" s="13"/>
      <c r="C299" s="14"/>
      <c r="D299" s="13"/>
      <c r="E299" s="13"/>
      <c r="F299" s="71" t="s">
        <v>590</v>
      </c>
      <c r="G299" s="28"/>
      <c r="H299" s="52" t="s">
        <v>591</v>
      </c>
      <c r="I299" s="47">
        <f>SUM(I300:I305)</f>
        <v>6734836.29</v>
      </c>
      <c r="J299" s="48"/>
      <c r="K299" s="48">
        <f t="shared" si="19"/>
        <v>6734836.29</v>
      </c>
      <c r="L299" s="85"/>
    </row>
    <row r="300" spans="1:13" ht="26.25" hidden="1" customHeight="1" x14ac:dyDescent="0.25">
      <c r="A300" s="12"/>
      <c r="B300" s="13"/>
      <c r="C300" s="14"/>
      <c r="D300" s="13"/>
      <c r="E300" s="13"/>
      <c r="F300" s="96" t="s">
        <v>592</v>
      </c>
      <c r="G300" s="28"/>
      <c r="H300" s="26" t="s">
        <v>593</v>
      </c>
      <c r="I300" s="140">
        <v>0</v>
      </c>
      <c r="J300" s="48"/>
      <c r="K300" s="48">
        <f t="shared" si="19"/>
        <v>0</v>
      </c>
      <c r="L300" s="138">
        <v>-2000</v>
      </c>
    </row>
    <row r="301" spans="1:13" ht="19.5" hidden="1" customHeight="1" x14ac:dyDescent="0.25">
      <c r="A301" s="12"/>
      <c r="B301" s="13"/>
      <c r="C301" s="14"/>
      <c r="D301" s="13"/>
      <c r="E301" s="13"/>
      <c r="F301" s="96" t="s">
        <v>594</v>
      </c>
      <c r="G301" s="28"/>
      <c r="H301" s="26" t="s">
        <v>595</v>
      </c>
      <c r="I301" s="140">
        <v>0</v>
      </c>
      <c r="J301" s="48"/>
      <c r="K301" s="48">
        <f t="shared" si="19"/>
        <v>0</v>
      </c>
      <c r="L301" s="138">
        <v>-10000</v>
      </c>
    </row>
    <row r="302" spans="1:13" ht="26.45" customHeight="1" x14ac:dyDescent="0.25">
      <c r="A302" s="12"/>
      <c r="B302" s="13"/>
      <c r="C302" s="14"/>
      <c r="D302" s="13"/>
      <c r="E302" s="13"/>
      <c r="F302" s="96" t="s">
        <v>596</v>
      </c>
      <c r="G302" s="28"/>
      <c r="H302" s="26" t="s">
        <v>597</v>
      </c>
      <c r="I302" s="48">
        <v>75524</v>
      </c>
      <c r="J302" s="48"/>
      <c r="K302" s="48">
        <f t="shared" si="19"/>
        <v>75524</v>
      </c>
      <c r="L302" s="108">
        <v>-20000</v>
      </c>
      <c r="M302" s="108">
        <v>-4476</v>
      </c>
    </row>
    <row r="303" spans="1:13" ht="25.5" customHeight="1" x14ac:dyDescent="0.25">
      <c r="A303" s="12"/>
      <c r="B303" s="13"/>
      <c r="C303" s="14"/>
      <c r="D303" s="13"/>
      <c r="E303" s="13"/>
      <c r="F303" s="96" t="s">
        <v>598</v>
      </c>
      <c r="G303" s="28"/>
      <c r="H303" s="26" t="s">
        <v>599</v>
      </c>
      <c r="I303" s="48">
        <v>24920</v>
      </c>
      <c r="J303" s="48"/>
      <c r="K303" s="48">
        <f t="shared" si="19"/>
        <v>24920</v>
      </c>
      <c r="L303" s="108">
        <v>-80</v>
      </c>
    </row>
    <row r="304" spans="1:13" ht="24.75" customHeight="1" x14ac:dyDescent="0.25">
      <c r="A304" s="12"/>
      <c r="B304" s="13"/>
      <c r="C304" s="14"/>
      <c r="D304" s="13"/>
      <c r="E304" s="13"/>
      <c r="F304" s="96" t="s">
        <v>621</v>
      </c>
      <c r="G304" s="28"/>
      <c r="H304" s="26" t="s">
        <v>623</v>
      </c>
      <c r="I304" s="48">
        <v>268520.3</v>
      </c>
      <c r="J304" s="48"/>
      <c r="K304" s="48">
        <f t="shared" si="19"/>
        <v>268520.3</v>
      </c>
      <c r="L304" s="138">
        <v>250000</v>
      </c>
      <c r="M304" s="108">
        <v>18520.3</v>
      </c>
    </row>
    <row r="305" spans="1:14" ht="26.45" customHeight="1" x14ac:dyDescent="0.25">
      <c r="A305" s="12"/>
      <c r="B305" s="13"/>
      <c r="C305" s="14"/>
      <c r="D305" s="13"/>
      <c r="E305" s="13"/>
      <c r="F305" s="96" t="s">
        <v>622</v>
      </c>
      <c r="G305" s="28"/>
      <c r="H305" s="26" t="s">
        <v>624</v>
      </c>
      <c r="I305" s="48">
        <v>6365871.9900000002</v>
      </c>
      <c r="J305" s="48"/>
      <c r="K305" s="48">
        <f t="shared" si="19"/>
        <v>6365871.9900000002</v>
      </c>
      <c r="L305" s="138">
        <v>158829.4</v>
      </c>
      <c r="M305" s="138">
        <v>350000</v>
      </c>
      <c r="N305" s="108">
        <v>58271.59</v>
      </c>
    </row>
    <row r="306" spans="1:14" ht="42.6" customHeight="1" x14ac:dyDescent="0.25">
      <c r="A306" s="12"/>
      <c r="B306" s="13"/>
      <c r="C306" s="14"/>
      <c r="D306" s="13"/>
      <c r="E306" s="13"/>
      <c r="F306" s="71" t="s">
        <v>600</v>
      </c>
      <c r="G306" s="28"/>
      <c r="H306" s="52" t="s">
        <v>601</v>
      </c>
      <c r="I306" s="47">
        <f>SUM(I307)</f>
        <v>40000</v>
      </c>
      <c r="J306" s="48"/>
      <c r="K306" s="48">
        <f t="shared" si="19"/>
        <v>40000</v>
      </c>
      <c r="L306" s="85"/>
    </row>
    <row r="307" spans="1:14" ht="18.600000000000001" customHeight="1" x14ac:dyDescent="0.25">
      <c r="A307" s="12"/>
      <c r="B307" s="13"/>
      <c r="C307" s="14"/>
      <c r="D307" s="13"/>
      <c r="E307" s="13"/>
      <c r="F307" s="96" t="s">
        <v>602</v>
      </c>
      <c r="G307" s="28"/>
      <c r="H307" s="26" t="s">
        <v>603</v>
      </c>
      <c r="I307" s="48">
        <v>40000</v>
      </c>
      <c r="J307" s="48"/>
      <c r="K307" s="48">
        <f t="shared" si="19"/>
        <v>40000</v>
      </c>
      <c r="L307" s="85"/>
    </row>
    <row r="308" spans="1:14" ht="24.75" customHeight="1" x14ac:dyDescent="0.25">
      <c r="A308" s="12"/>
      <c r="B308" s="13"/>
      <c r="C308" s="14"/>
      <c r="D308" s="13"/>
      <c r="E308" s="13"/>
      <c r="F308" s="71" t="s">
        <v>604</v>
      </c>
      <c r="G308" s="28"/>
      <c r="H308" s="52" t="s">
        <v>605</v>
      </c>
      <c r="I308" s="47">
        <f>SUM(I309:I311)</f>
        <v>19982</v>
      </c>
      <c r="J308" s="48"/>
      <c r="K308" s="48">
        <f t="shared" si="19"/>
        <v>19982</v>
      </c>
      <c r="L308" s="85"/>
    </row>
    <row r="309" spans="1:14" ht="36.75" hidden="1" customHeight="1" x14ac:dyDescent="0.25">
      <c r="A309" s="12"/>
      <c r="B309" s="13"/>
      <c r="C309" s="14"/>
      <c r="D309" s="13"/>
      <c r="E309" s="13"/>
      <c r="F309" s="96" t="s">
        <v>606</v>
      </c>
      <c r="G309" s="28"/>
      <c r="H309" s="26" t="s">
        <v>607</v>
      </c>
      <c r="I309" s="140">
        <v>0</v>
      </c>
      <c r="J309" s="48"/>
      <c r="K309" s="48">
        <f t="shared" si="19"/>
        <v>0</v>
      </c>
      <c r="L309" s="138">
        <v>-2000</v>
      </c>
    </row>
    <row r="310" spans="1:14" ht="18" customHeight="1" x14ac:dyDescent="0.25">
      <c r="A310" s="12"/>
      <c r="B310" s="13"/>
      <c r="C310" s="14"/>
      <c r="D310" s="13"/>
      <c r="E310" s="13"/>
      <c r="F310" s="96" t="s">
        <v>608</v>
      </c>
      <c r="G310" s="28"/>
      <c r="H310" s="26" t="s">
        <v>609</v>
      </c>
      <c r="I310" s="48">
        <v>10000</v>
      </c>
      <c r="J310" s="48"/>
      <c r="K310" s="48">
        <f t="shared" si="19"/>
        <v>10000</v>
      </c>
      <c r="L310" s="85"/>
    </row>
    <row r="311" spans="1:14" ht="36" customHeight="1" x14ac:dyDescent="0.25">
      <c r="A311" s="12"/>
      <c r="B311" s="13"/>
      <c r="C311" s="14"/>
      <c r="D311" s="13"/>
      <c r="E311" s="13"/>
      <c r="F311" s="96" t="s">
        <v>610</v>
      </c>
      <c r="G311" s="28"/>
      <c r="H311" s="26" t="s">
        <v>611</v>
      </c>
      <c r="I311" s="48">
        <v>9982</v>
      </c>
      <c r="J311" s="48"/>
      <c r="K311" s="48">
        <f t="shared" si="19"/>
        <v>9982</v>
      </c>
      <c r="L311" s="108">
        <v>-18</v>
      </c>
    </row>
    <row r="312" spans="1:14" ht="32.450000000000003" customHeight="1" x14ac:dyDescent="0.25">
      <c r="A312" s="12"/>
      <c r="B312" s="13"/>
      <c r="C312" s="14"/>
      <c r="D312" s="13"/>
      <c r="E312" s="13"/>
      <c r="F312" s="110" t="s">
        <v>499</v>
      </c>
      <c r="G312" s="28"/>
      <c r="H312" s="111" t="s">
        <v>500</v>
      </c>
      <c r="I312" s="47">
        <f>SUM(I313+I316)</f>
        <v>60000</v>
      </c>
      <c r="J312" s="47">
        <f>SUM(J313+J316)</f>
        <v>0</v>
      </c>
      <c r="K312" s="47">
        <f t="shared" si="19"/>
        <v>60000</v>
      </c>
      <c r="L312" s="85"/>
    </row>
    <row r="313" spans="1:14" ht="34.5" customHeight="1" thickBot="1" x14ac:dyDescent="0.3">
      <c r="A313" s="12"/>
      <c r="B313" s="13"/>
      <c r="C313" s="14"/>
      <c r="D313" s="13"/>
      <c r="E313" s="13"/>
      <c r="F313" s="71" t="s">
        <v>669</v>
      </c>
      <c r="G313" s="28"/>
      <c r="H313" s="52" t="s">
        <v>501</v>
      </c>
      <c r="I313" s="48">
        <f>SUM(I314:I315)</f>
        <v>30000</v>
      </c>
      <c r="J313" s="48">
        <f>SUM(J314:J315)</f>
        <v>0</v>
      </c>
      <c r="K313" s="48">
        <f t="shared" si="19"/>
        <v>30000</v>
      </c>
      <c r="L313" s="85"/>
    </row>
    <row r="314" spans="1:14" ht="27.6" customHeight="1" thickBot="1" x14ac:dyDescent="0.3">
      <c r="A314" s="12"/>
      <c r="B314" s="13"/>
      <c r="C314" s="14"/>
      <c r="D314" s="13"/>
      <c r="E314" s="13"/>
      <c r="F314" s="115" t="s">
        <v>502</v>
      </c>
      <c r="G314" s="28"/>
      <c r="H314" s="26" t="s">
        <v>504</v>
      </c>
      <c r="I314" s="48">
        <v>27300</v>
      </c>
      <c r="J314" s="48">
        <v>0</v>
      </c>
      <c r="K314" s="48">
        <f t="shared" si="19"/>
        <v>27300</v>
      </c>
      <c r="L314" s="85"/>
    </row>
    <row r="315" spans="1:14" ht="52.15" customHeight="1" thickBot="1" x14ac:dyDescent="0.3">
      <c r="A315" s="12"/>
      <c r="B315" s="13"/>
      <c r="C315" s="14"/>
      <c r="D315" s="13"/>
      <c r="E315" s="13"/>
      <c r="F315" s="76" t="s">
        <v>503</v>
      </c>
      <c r="G315" s="28"/>
      <c r="H315" s="26" t="s">
        <v>505</v>
      </c>
      <c r="I315" s="48">
        <v>2700</v>
      </c>
      <c r="J315" s="48">
        <v>0</v>
      </c>
      <c r="K315" s="48">
        <f t="shared" si="19"/>
        <v>2700</v>
      </c>
      <c r="L315" s="85"/>
    </row>
    <row r="316" spans="1:14" ht="27" customHeight="1" thickBot="1" x14ac:dyDescent="0.3">
      <c r="A316" s="12"/>
      <c r="B316" s="13"/>
      <c r="C316" s="14"/>
      <c r="D316" s="13"/>
      <c r="E316" s="13"/>
      <c r="F316" s="114" t="s">
        <v>506</v>
      </c>
      <c r="G316" s="28"/>
      <c r="H316" s="52" t="s">
        <v>508</v>
      </c>
      <c r="I316" s="48">
        <f>SUM(I317)</f>
        <v>30000</v>
      </c>
      <c r="J316" s="48">
        <f>SUM(J317)</f>
        <v>0</v>
      </c>
      <c r="K316" s="48">
        <f t="shared" si="19"/>
        <v>30000</v>
      </c>
      <c r="L316" s="85"/>
    </row>
    <row r="317" spans="1:14" ht="49.15" customHeight="1" thickBot="1" x14ac:dyDescent="0.3">
      <c r="A317" s="12"/>
      <c r="B317" s="13"/>
      <c r="C317" s="14"/>
      <c r="D317" s="13"/>
      <c r="E317" s="13"/>
      <c r="F317" s="76" t="s">
        <v>507</v>
      </c>
      <c r="G317" s="28"/>
      <c r="H317" s="26" t="s">
        <v>509</v>
      </c>
      <c r="I317" s="48">
        <v>30000</v>
      </c>
      <c r="J317" s="48">
        <v>0</v>
      </c>
      <c r="K317" s="48">
        <f t="shared" si="19"/>
        <v>30000</v>
      </c>
      <c r="L317" s="85"/>
    </row>
    <row r="318" spans="1:14" ht="15" customHeight="1" x14ac:dyDescent="0.25">
      <c r="A318" s="12"/>
      <c r="B318" s="13"/>
      <c r="C318" s="14"/>
      <c r="D318" s="13"/>
      <c r="E318" s="13"/>
      <c r="F318" s="33" t="s">
        <v>176</v>
      </c>
      <c r="G318" s="28" t="s">
        <v>31</v>
      </c>
      <c r="H318" s="26"/>
      <c r="I318" s="78">
        <f>SUM(I11,I47,I70,I107,I128,I141,I154,I175,I191,I202,I213,I221,I264,I275,I284,I312,)</f>
        <v>304908960.38</v>
      </c>
      <c r="J318" s="78">
        <f>SUM(J11,J47,J70,J107,J128,J141,J154,J175,J191,J202,J213,J221,J264,J275,J284,J312,)</f>
        <v>302036140.22000003</v>
      </c>
      <c r="K318" s="78">
        <f>SUM(K11,K47,K70,K107,K128,K141,K154,K175,K191,K202,K213,K221,K264,K275,K284,K312,)</f>
        <v>606945100.60000014</v>
      </c>
    </row>
    <row r="319" spans="1:14" ht="27.6" customHeight="1" x14ac:dyDescent="0.25">
      <c r="A319" s="12"/>
      <c r="B319" s="13"/>
      <c r="C319" s="14"/>
      <c r="D319" s="13"/>
      <c r="E319" s="13"/>
      <c r="F319" s="33" t="s">
        <v>154</v>
      </c>
      <c r="G319" s="54"/>
      <c r="H319" s="56" t="s">
        <v>155</v>
      </c>
      <c r="I319" s="47">
        <f>SUM(I320)</f>
        <v>13985318.899999999</v>
      </c>
      <c r="J319" s="47">
        <f t="shared" ref="J319:J320" si="20">SUM(J320)</f>
        <v>7683900.6400000006</v>
      </c>
      <c r="K319" s="47">
        <f t="shared" ref="K319:K332" si="21">SUM(I319:J319)</f>
        <v>21669219.539999999</v>
      </c>
    </row>
    <row r="320" spans="1:14" ht="27.6" customHeight="1" x14ac:dyDescent="0.25">
      <c r="A320" s="12"/>
      <c r="B320" s="13"/>
      <c r="C320" s="14"/>
      <c r="D320" s="13"/>
      <c r="E320" s="13"/>
      <c r="F320" s="33" t="s">
        <v>156</v>
      </c>
      <c r="G320" s="54"/>
      <c r="H320" s="56" t="s">
        <v>157</v>
      </c>
      <c r="I320" s="47">
        <f>SUM(I321)</f>
        <v>13985318.899999999</v>
      </c>
      <c r="J320" s="47">
        <f t="shared" si="20"/>
        <v>7683900.6400000006</v>
      </c>
      <c r="K320" s="47">
        <f t="shared" si="21"/>
        <v>21669219.539999999</v>
      </c>
    </row>
    <row r="321" spans="1:13" ht="14.45" customHeight="1" x14ac:dyDescent="0.25">
      <c r="A321" s="12"/>
      <c r="B321" s="13"/>
      <c r="C321" s="14"/>
      <c r="D321" s="13"/>
      <c r="E321" s="13"/>
      <c r="F321" s="33" t="s">
        <v>170</v>
      </c>
      <c r="G321" s="54"/>
      <c r="H321" s="56" t="s">
        <v>158</v>
      </c>
      <c r="I321" s="65">
        <f>SUM(I322:I323,I327:I332,I338:I353)</f>
        <v>13985318.899999999</v>
      </c>
      <c r="J321" s="65">
        <f>SUM(J322:J352)</f>
        <v>7683900.6400000006</v>
      </c>
      <c r="K321" s="47">
        <f t="shared" si="21"/>
        <v>21669219.539999999</v>
      </c>
    </row>
    <row r="322" spans="1:13" ht="15" customHeight="1" x14ac:dyDescent="0.25">
      <c r="A322" s="12"/>
      <c r="B322" s="13"/>
      <c r="C322" s="14"/>
      <c r="D322" s="13"/>
      <c r="E322" s="13"/>
      <c r="F322" s="24" t="s">
        <v>159</v>
      </c>
      <c r="G322" s="54"/>
      <c r="H322" s="55" t="s">
        <v>161</v>
      </c>
      <c r="I322" s="152">
        <v>3412164.01</v>
      </c>
      <c r="J322" s="61">
        <v>0</v>
      </c>
      <c r="K322" s="159">
        <f t="shared" si="21"/>
        <v>3412164.01</v>
      </c>
      <c r="L322" s="108">
        <v>-77835.990000000005</v>
      </c>
    </row>
    <row r="323" spans="1:13" ht="23.25" customHeight="1" x14ac:dyDescent="0.25">
      <c r="A323" s="12"/>
      <c r="B323" s="13"/>
      <c r="C323" s="14"/>
      <c r="D323" s="13"/>
      <c r="E323" s="13"/>
      <c r="F323" s="24" t="s">
        <v>115</v>
      </c>
      <c r="G323" s="54"/>
      <c r="H323" s="55" t="s">
        <v>160</v>
      </c>
      <c r="I323" s="50">
        <f>SUM(I324:I326)</f>
        <v>4025511.55</v>
      </c>
      <c r="J323" s="61">
        <v>0</v>
      </c>
      <c r="K323" s="48">
        <f t="shared" si="21"/>
        <v>4025511.55</v>
      </c>
      <c r="L323" s="85"/>
    </row>
    <row r="324" spans="1:13" ht="15.75" customHeight="1" x14ac:dyDescent="0.25">
      <c r="A324" s="12"/>
      <c r="B324" s="13"/>
      <c r="C324" s="14"/>
      <c r="D324" s="13"/>
      <c r="E324" s="13"/>
      <c r="F324" s="24" t="s">
        <v>618</v>
      </c>
      <c r="G324" s="54"/>
      <c r="H324" s="55"/>
      <c r="I324" s="151">
        <v>302880.94</v>
      </c>
      <c r="J324" s="61"/>
      <c r="K324" s="48"/>
      <c r="L324" s="85">
        <v>-13896</v>
      </c>
      <c r="M324">
        <v>-158222.16</v>
      </c>
    </row>
    <row r="325" spans="1:13" ht="14.25" customHeight="1" x14ac:dyDescent="0.25">
      <c r="A325" s="12"/>
      <c r="B325" s="13"/>
      <c r="C325" s="14"/>
      <c r="D325" s="13"/>
      <c r="E325" s="13"/>
      <c r="F325" s="24" t="s">
        <v>191</v>
      </c>
      <c r="G325" s="54"/>
      <c r="H325" s="55"/>
      <c r="I325" s="152">
        <v>1592239.7</v>
      </c>
      <c r="J325" s="61">
        <v>0</v>
      </c>
      <c r="K325" s="48">
        <f t="shared" si="21"/>
        <v>1592239.7</v>
      </c>
      <c r="L325" s="108">
        <v>-38760.300000000003</v>
      </c>
      <c r="M325" s="108">
        <v>-5000</v>
      </c>
    </row>
    <row r="326" spans="1:13" ht="14.25" customHeight="1" x14ac:dyDescent="0.25">
      <c r="A326" s="12"/>
      <c r="B326" s="13"/>
      <c r="C326" s="14"/>
      <c r="D326" s="13"/>
      <c r="E326" s="13"/>
      <c r="F326" s="24" t="s">
        <v>192</v>
      </c>
      <c r="G326" s="54"/>
      <c r="H326" s="55"/>
      <c r="I326" s="152">
        <v>2130390.91</v>
      </c>
      <c r="J326" s="61">
        <v>0</v>
      </c>
      <c r="K326" s="48">
        <f t="shared" si="21"/>
        <v>2130390.91</v>
      </c>
      <c r="L326" s="108">
        <v>69390.91</v>
      </c>
      <c r="M326" s="108">
        <v>5000</v>
      </c>
    </row>
    <row r="327" spans="1:13" ht="13.9" customHeight="1" x14ac:dyDescent="0.25">
      <c r="A327" s="12"/>
      <c r="B327" s="13"/>
      <c r="C327" s="14"/>
      <c r="D327" s="13"/>
      <c r="E327" s="13"/>
      <c r="F327" s="24" t="s">
        <v>162</v>
      </c>
      <c r="G327" s="54"/>
      <c r="H327" s="55" t="s">
        <v>163</v>
      </c>
      <c r="I327" s="160">
        <v>2246365.7200000002</v>
      </c>
      <c r="J327" s="61">
        <v>0</v>
      </c>
      <c r="K327" s="48">
        <f t="shared" si="21"/>
        <v>2246365.7200000002</v>
      </c>
      <c r="L327" s="108">
        <v>-204634.28</v>
      </c>
    </row>
    <row r="328" spans="1:13" ht="14.45" customHeight="1" x14ac:dyDescent="0.25">
      <c r="A328" s="12"/>
      <c r="B328" s="13"/>
      <c r="C328" s="14"/>
      <c r="D328" s="13"/>
      <c r="E328" s="13"/>
      <c r="F328" s="24" t="s">
        <v>164</v>
      </c>
      <c r="G328" s="54"/>
      <c r="H328" s="55" t="s">
        <v>165</v>
      </c>
      <c r="I328" s="160">
        <v>132800</v>
      </c>
      <c r="J328" s="50">
        <v>0</v>
      </c>
      <c r="K328" s="48">
        <f t="shared" si="21"/>
        <v>132800</v>
      </c>
      <c r="L328" s="108">
        <v>-27200</v>
      </c>
    </row>
    <row r="329" spans="1:13" ht="15" customHeight="1" x14ac:dyDescent="0.25">
      <c r="A329" s="12"/>
      <c r="B329" s="13"/>
      <c r="C329" s="14"/>
      <c r="D329" s="13"/>
      <c r="E329" s="13"/>
      <c r="F329" s="24" t="s">
        <v>166</v>
      </c>
      <c r="G329" s="54"/>
      <c r="H329" s="55" t="s">
        <v>167</v>
      </c>
      <c r="I329" s="160">
        <v>2237902.96</v>
      </c>
      <c r="J329" s="50">
        <v>0</v>
      </c>
      <c r="K329" s="48">
        <f t="shared" si="21"/>
        <v>2237902.96</v>
      </c>
      <c r="L329" s="142">
        <v>-133097.04</v>
      </c>
    </row>
    <row r="330" spans="1:13" ht="15.75" customHeight="1" x14ac:dyDescent="0.25">
      <c r="A330" s="12"/>
      <c r="B330" s="13"/>
      <c r="C330" s="14"/>
      <c r="D330" s="13"/>
      <c r="E330" s="13"/>
      <c r="F330" s="24" t="s">
        <v>214</v>
      </c>
      <c r="G330" s="54"/>
      <c r="H330" s="55" t="s">
        <v>213</v>
      </c>
      <c r="I330" s="50">
        <v>0</v>
      </c>
      <c r="J330" s="61">
        <v>0</v>
      </c>
      <c r="K330" s="48">
        <f t="shared" si="21"/>
        <v>0</v>
      </c>
      <c r="L330" s="85"/>
    </row>
    <row r="331" spans="1:13" ht="15.6" customHeight="1" x14ac:dyDescent="0.25">
      <c r="A331" s="12"/>
      <c r="B331" s="13"/>
      <c r="C331" s="14"/>
      <c r="D331" s="13"/>
      <c r="E331" s="13"/>
      <c r="F331" s="24" t="s">
        <v>168</v>
      </c>
      <c r="G331" s="54"/>
      <c r="H331" s="55" t="s">
        <v>169</v>
      </c>
      <c r="I331" s="161">
        <v>1872071.32</v>
      </c>
      <c r="J331" s="50">
        <v>0</v>
      </c>
      <c r="K331" s="48">
        <f t="shared" si="21"/>
        <v>1872071.32</v>
      </c>
      <c r="L331" s="85">
        <v>-9178808.6799999997</v>
      </c>
    </row>
    <row r="332" spans="1:13" ht="14.25" customHeight="1" x14ac:dyDescent="0.25">
      <c r="A332" s="12"/>
      <c r="B332" s="13"/>
      <c r="C332" s="14"/>
      <c r="D332" s="13"/>
      <c r="E332" s="13"/>
      <c r="F332" s="24" t="s">
        <v>360</v>
      </c>
      <c r="G332" s="54"/>
      <c r="H332" s="55" t="s">
        <v>361</v>
      </c>
      <c r="I332" s="63">
        <v>0</v>
      </c>
      <c r="J332" s="50">
        <v>0</v>
      </c>
      <c r="K332" s="48">
        <f t="shared" si="21"/>
        <v>0</v>
      </c>
    </row>
    <row r="333" spans="1:13" ht="27.6" customHeight="1" x14ac:dyDescent="0.25">
      <c r="A333" s="12"/>
      <c r="B333" s="13"/>
      <c r="C333" s="14"/>
      <c r="D333" s="13"/>
      <c r="E333" s="13"/>
      <c r="F333" s="24" t="s">
        <v>415</v>
      </c>
      <c r="G333" s="54"/>
      <c r="H333" s="55" t="s">
        <v>416</v>
      </c>
      <c r="I333" s="63"/>
      <c r="J333" s="50">
        <v>10700</v>
      </c>
      <c r="K333" s="48">
        <f t="shared" ref="K333:K338" si="22">SUM(I333:J333)</f>
        <v>10700</v>
      </c>
    </row>
    <row r="334" spans="1:13" ht="26.45" customHeight="1" x14ac:dyDescent="0.25">
      <c r="A334" s="12"/>
      <c r="B334" s="13"/>
      <c r="C334" s="14"/>
      <c r="D334" s="13"/>
      <c r="E334" s="13"/>
      <c r="F334" s="24" t="s">
        <v>417</v>
      </c>
      <c r="G334" s="54"/>
      <c r="H334" s="55" t="s">
        <v>419</v>
      </c>
      <c r="I334" s="63"/>
      <c r="J334" s="50">
        <v>8600</v>
      </c>
      <c r="K334" s="48">
        <f t="shared" si="22"/>
        <v>8600</v>
      </c>
    </row>
    <row r="335" spans="1:13" ht="24.6" customHeight="1" x14ac:dyDescent="0.25">
      <c r="A335" s="12"/>
      <c r="B335" s="13"/>
      <c r="C335" s="14"/>
      <c r="D335" s="13"/>
      <c r="E335" s="13"/>
      <c r="F335" s="24" t="s">
        <v>418</v>
      </c>
      <c r="G335" s="54"/>
      <c r="H335" s="55" t="s">
        <v>420</v>
      </c>
      <c r="I335" s="63"/>
      <c r="J335" s="50">
        <v>23600</v>
      </c>
      <c r="K335" s="48">
        <f t="shared" si="22"/>
        <v>23600</v>
      </c>
    </row>
    <row r="336" spans="1:13" ht="22.15" customHeight="1" x14ac:dyDescent="0.25">
      <c r="A336" s="12"/>
      <c r="B336" s="13"/>
      <c r="C336" s="14"/>
      <c r="D336" s="13"/>
      <c r="E336" s="13"/>
      <c r="F336" s="24" t="s">
        <v>422</v>
      </c>
      <c r="G336" s="54"/>
      <c r="H336" s="55" t="s">
        <v>421</v>
      </c>
      <c r="I336" s="63"/>
      <c r="J336" s="50">
        <v>37600</v>
      </c>
      <c r="K336" s="48">
        <f t="shared" si="22"/>
        <v>37600</v>
      </c>
    </row>
    <row r="337" spans="1:12" ht="25.9" customHeight="1" x14ac:dyDescent="0.25">
      <c r="A337" s="12"/>
      <c r="B337" s="13"/>
      <c r="C337" s="14"/>
      <c r="D337" s="13"/>
      <c r="E337" s="13"/>
      <c r="F337" s="24" t="s">
        <v>423</v>
      </c>
      <c r="G337" s="54"/>
      <c r="H337" s="55" t="s">
        <v>424</v>
      </c>
      <c r="I337" s="63"/>
      <c r="J337" s="50">
        <v>26800</v>
      </c>
      <c r="K337" s="48">
        <f t="shared" si="22"/>
        <v>26800</v>
      </c>
    </row>
    <row r="338" spans="1:12" ht="21.75" customHeight="1" x14ac:dyDescent="0.25">
      <c r="A338" s="12"/>
      <c r="B338" s="13"/>
      <c r="C338" s="14"/>
      <c r="D338" s="13"/>
      <c r="E338" s="13"/>
      <c r="F338" s="24" t="s">
        <v>397</v>
      </c>
      <c r="G338" s="54"/>
      <c r="H338" s="55" t="s">
        <v>396</v>
      </c>
      <c r="I338" s="160">
        <v>58503.34</v>
      </c>
      <c r="J338" s="50"/>
      <c r="K338" s="48">
        <f t="shared" si="22"/>
        <v>58503.34</v>
      </c>
      <c r="L338" s="108">
        <v>-41496.660000000003</v>
      </c>
    </row>
    <row r="339" spans="1:12" ht="29.25" customHeight="1" x14ac:dyDescent="0.25">
      <c r="A339" s="12"/>
      <c r="B339" s="13"/>
      <c r="C339" s="14"/>
      <c r="D339" s="13"/>
      <c r="E339" s="13"/>
      <c r="F339" s="24" t="s">
        <v>651</v>
      </c>
      <c r="G339" s="54"/>
      <c r="H339" s="55" t="s">
        <v>652</v>
      </c>
      <c r="I339" s="50">
        <v>0</v>
      </c>
      <c r="J339" s="50">
        <v>0</v>
      </c>
      <c r="K339" s="50">
        <f>SUM(J339)</f>
        <v>0</v>
      </c>
      <c r="L339" s="100">
        <v>0</v>
      </c>
    </row>
    <row r="340" spans="1:12" ht="33" customHeight="1" x14ac:dyDescent="0.25">
      <c r="A340" s="12"/>
      <c r="B340" s="13"/>
      <c r="C340" s="14"/>
      <c r="D340" s="13"/>
      <c r="E340" s="13"/>
      <c r="F340" s="24" t="s">
        <v>543</v>
      </c>
      <c r="G340" s="54"/>
      <c r="H340" s="55" t="s">
        <v>173</v>
      </c>
      <c r="I340" s="50">
        <v>0</v>
      </c>
      <c r="J340" s="151">
        <v>135583</v>
      </c>
      <c r="K340" s="50">
        <f>SUM(I340:J340)</f>
        <v>135583</v>
      </c>
    </row>
    <row r="341" spans="1:12" ht="25.15" customHeight="1" x14ac:dyDescent="0.25">
      <c r="A341" s="12"/>
      <c r="B341" s="13"/>
      <c r="C341" s="14"/>
      <c r="D341" s="13"/>
      <c r="E341" s="13"/>
      <c r="F341" s="24" t="s">
        <v>544</v>
      </c>
      <c r="G341" s="54"/>
      <c r="H341" s="55" t="s">
        <v>171</v>
      </c>
      <c r="I341" s="50">
        <v>0</v>
      </c>
      <c r="J341" s="151">
        <v>1132223</v>
      </c>
      <c r="K341" s="50">
        <f>SUM(I341:J341)</f>
        <v>1132223</v>
      </c>
      <c r="L341" s="144">
        <v>4248</v>
      </c>
    </row>
    <row r="342" spans="1:12" ht="18.600000000000001" hidden="1" customHeight="1" x14ac:dyDescent="0.25">
      <c r="A342" s="12"/>
      <c r="B342" s="13"/>
      <c r="C342" s="14"/>
      <c r="D342" s="13"/>
      <c r="E342" s="13"/>
      <c r="F342" s="24"/>
      <c r="G342" s="54"/>
      <c r="H342" s="55"/>
      <c r="I342" s="50">
        <v>0</v>
      </c>
      <c r="J342" s="50">
        <v>0</v>
      </c>
      <c r="K342" s="50">
        <f>SUM(J342)</f>
        <v>0</v>
      </c>
    </row>
    <row r="343" spans="1:12" ht="10.15" hidden="1" customHeight="1" x14ac:dyDescent="0.25">
      <c r="A343" s="12"/>
      <c r="B343" s="13"/>
      <c r="C343" s="14"/>
      <c r="D343" s="13"/>
      <c r="E343" s="13"/>
      <c r="F343" s="24" t="s">
        <v>467</v>
      </c>
      <c r="G343" s="54"/>
      <c r="H343" s="55" t="s">
        <v>468</v>
      </c>
      <c r="I343" s="50">
        <v>0</v>
      </c>
      <c r="J343" s="50">
        <v>0</v>
      </c>
      <c r="K343" s="50">
        <f>SUM(I343:J343)</f>
        <v>0</v>
      </c>
      <c r="L343" s="85"/>
    </row>
    <row r="344" spans="1:12" ht="16.149999999999999" customHeight="1" x14ac:dyDescent="0.25">
      <c r="A344" s="12"/>
      <c r="B344" s="13"/>
      <c r="C344" s="14"/>
      <c r="D344" s="13"/>
      <c r="E344" s="13"/>
      <c r="F344" s="24" t="s">
        <v>545</v>
      </c>
      <c r="G344" s="54"/>
      <c r="H344" s="55" t="s">
        <v>492</v>
      </c>
      <c r="I344" s="63">
        <v>0</v>
      </c>
      <c r="J344" s="151">
        <v>2061374</v>
      </c>
      <c r="K344" s="50">
        <f t="shared" ref="K344:K353" si="23">SUM(I344:J344)</f>
        <v>2061374</v>
      </c>
      <c r="L344" s="100"/>
    </row>
    <row r="345" spans="1:12" ht="27" hidden="1" customHeight="1" x14ac:dyDescent="0.25">
      <c r="A345" s="12"/>
      <c r="B345" s="13"/>
      <c r="C345" s="14"/>
      <c r="D345" s="13"/>
      <c r="E345" s="13"/>
      <c r="F345" s="24" t="s">
        <v>494</v>
      </c>
      <c r="G345" s="54"/>
      <c r="H345" s="55"/>
      <c r="I345" s="63">
        <v>0</v>
      </c>
      <c r="J345" s="50">
        <v>0</v>
      </c>
      <c r="K345" s="50">
        <f t="shared" si="23"/>
        <v>0</v>
      </c>
    </row>
    <row r="346" spans="1:12" ht="29.45" customHeight="1" x14ac:dyDescent="0.25">
      <c r="A346" s="12"/>
      <c r="B346" s="13"/>
      <c r="C346" s="14"/>
      <c r="D346" s="13"/>
      <c r="E346" s="13"/>
      <c r="F346" s="24" t="s">
        <v>548</v>
      </c>
      <c r="G346" s="54"/>
      <c r="H346" s="55" t="s">
        <v>174</v>
      </c>
      <c r="I346" s="50">
        <v>0</v>
      </c>
      <c r="J346" s="151">
        <v>1194032.3700000001</v>
      </c>
      <c r="K346" s="50">
        <f t="shared" si="23"/>
        <v>1194032.3700000001</v>
      </c>
      <c r="L346" s="144">
        <v>478814.3</v>
      </c>
    </row>
    <row r="347" spans="1:12" ht="27" customHeight="1" x14ac:dyDescent="0.25">
      <c r="A347" s="12"/>
      <c r="B347" s="13"/>
      <c r="C347" s="14"/>
      <c r="D347" s="13"/>
      <c r="E347" s="13"/>
      <c r="F347" s="24" t="s">
        <v>546</v>
      </c>
      <c r="G347" s="54"/>
      <c r="H347" s="55" t="s">
        <v>172</v>
      </c>
      <c r="I347" s="50">
        <v>0</v>
      </c>
      <c r="J347" s="151">
        <v>830909</v>
      </c>
      <c r="K347" s="50">
        <f t="shared" si="23"/>
        <v>830909</v>
      </c>
      <c r="L347" s="100"/>
    </row>
    <row r="348" spans="1:12" ht="28.9" customHeight="1" x14ac:dyDescent="0.25">
      <c r="A348" s="12"/>
      <c r="B348" s="13"/>
      <c r="C348" s="14"/>
      <c r="D348" s="13"/>
      <c r="E348" s="13"/>
      <c r="F348" s="24" t="s">
        <v>549</v>
      </c>
      <c r="G348" s="54"/>
      <c r="H348" s="55" t="s">
        <v>175</v>
      </c>
      <c r="I348" s="50">
        <v>0</v>
      </c>
      <c r="J348" s="151">
        <v>3688.19</v>
      </c>
      <c r="K348" s="50">
        <f t="shared" si="23"/>
        <v>3688.19</v>
      </c>
    </row>
    <row r="349" spans="1:12" ht="28.15" customHeight="1" x14ac:dyDescent="0.25">
      <c r="A349" s="12"/>
      <c r="B349" s="13"/>
      <c r="C349" s="14"/>
      <c r="D349" s="13"/>
      <c r="E349" s="13"/>
      <c r="F349" s="24" t="s">
        <v>547</v>
      </c>
      <c r="G349" s="54"/>
      <c r="H349" s="55" t="s">
        <v>355</v>
      </c>
      <c r="I349" s="50">
        <v>0</v>
      </c>
      <c r="J349" s="151">
        <v>3387.08</v>
      </c>
      <c r="K349" s="50">
        <f t="shared" si="23"/>
        <v>3387.08</v>
      </c>
    </row>
    <row r="350" spans="1:12" ht="25.9" customHeight="1" x14ac:dyDescent="0.25">
      <c r="A350" s="12"/>
      <c r="B350" s="13"/>
      <c r="C350" s="14"/>
      <c r="D350" s="13"/>
      <c r="E350" s="13"/>
      <c r="F350" s="24" t="s">
        <v>558</v>
      </c>
      <c r="G350" s="54"/>
      <c r="H350" s="55" t="s">
        <v>382</v>
      </c>
      <c r="I350" s="63"/>
      <c r="J350" s="151">
        <v>1950219</v>
      </c>
      <c r="K350" s="50">
        <f t="shared" ref="K350" si="24">SUM(I350:J350)</f>
        <v>1950219</v>
      </c>
      <c r="L350" s="105"/>
    </row>
    <row r="351" spans="1:12" ht="36" customHeight="1" x14ac:dyDescent="0.25">
      <c r="A351" s="12"/>
      <c r="B351" s="13"/>
      <c r="C351" s="14"/>
      <c r="D351" s="13"/>
      <c r="E351" s="13"/>
      <c r="F351" s="24" t="s">
        <v>626</v>
      </c>
      <c r="G351" s="54"/>
      <c r="H351" s="55" t="s">
        <v>513</v>
      </c>
      <c r="I351" s="50">
        <v>0</v>
      </c>
      <c r="J351" s="151">
        <v>265185</v>
      </c>
      <c r="K351" s="50">
        <f t="shared" si="23"/>
        <v>265185</v>
      </c>
      <c r="L351" s="105"/>
    </row>
    <row r="352" spans="1:12" ht="27" hidden="1" customHeight="1" x14ac:dyDescent="0.25">
      <c r="A352" s="12"/>
      <c r="B352" s="13"/>
      <c r="C352" s="14"/>
      <c r="D352" s="13"/>
      <c r="E352" s="13"/>
      <c r="F352" s="24" t="s">
        <v>627</v>
      </c>
      <c r="G352" s="54"/>
      <c r="H352" s="55" t="s">
        <v>628</v>
      </c>
      <c r="I352" s="50">
        <v>0</v>
      </c>
      <c r="J352" s="50">
        <v>0</v>
      </c>
      <c r="K352" s="50">
        <f t="shared" si="23"/>
        <v>0</v>
      </c>
      <c r="L352" s="105"/>
    </row>
    <row r="353" spans="1:14" ht="24.75" hidden="1" customHeight="1" x14ac:dyDescent="0.25">
      <c r="A353" s="12"/>
      <c r="B353" s="13"/>
      <c r="C353" s="14"/>
      <c r="D353" s="13"/>
      <c r="E353" s="13"/>
      <c r="F353" s="24" t="s">
        <v>627</v>
      </c>
      <c r="G353" s="54"/>
      <c r="H353" s="55" t="s">
        <v>629</v>
      </c>
      <c r="I353" s="50">
        <v>0</v>
      </c>
      <c r="J353" s="50">
        <v>0</v>
      </c>
      <c r="K353" s="50">
        <f t="shared" si="23"/>
        <v>0</v>
      </c>
      <c r="L353" s="105"/>
    </row>
    <row r="354" spans="1:14" ht="18.75" x14ac:dyDescent="0.3">
      <c r="A354" s="1"/>
      <c r="B354" s="1"/>
      <c r="C354" s="1"/>
      <c r="D354" s="1"/>
      <c r="E354" s="1"/>
      <c r="F354" s="20" t="s">
        <v>177</v>
      </c>
      <c r="G354" s="162"/>
      <c r="H354" s="163"/>
      <c r="I354" s="65">
        <f>SUM(I318:I319)</f>
        <v>318894279.27999997</v>
      </c>
      <c r="J354" s="65">
        <f t="shared" ref="J354:K354" si="25">SUM(J318:J319)</f>
        <v>309720040.86000001</v>
      </c>
      <c r="K354" s="65">
        <f t="shared" si="25"/>
        <v>628614320.1400001</v>
      </c>
      <c r="L354" s="85">
        <f>SUM(L11:L353)</f>
        <v>-42195829.380000003</v>
      </c>
      <c r="M354" s="85">
        <f>SUM(M11:M349)</f>
        <v>311288.1100000001</v>
      </c>
      <c r="N354" s="104">
        <f>SUM(L354:M354)</f>
        <v>-41884541.270000003</v>
      </c>
    </row>
    <row r="355" spans="1:14" hidden="1" x14ac:dyDescent="0.25">
      <c r="F355" s="24" t="s">
        <v>258</v>
      </c>
      <c r="G355" s="9"/>
      <c r="H355" s="55" t="s">
        <v>259</v>
      </c>
      <c r="I355" s="77" t="e">
        <f>SUM(#REF!+#REF!+#REF!+#REF!+#REF!+#REF!+I254+#REF!+#REF!+#REF!+#REF!+#REF!+#REF!+#REF!+#REF!+#REF!+#REF!)</f>
        <v>#REF!</v>
      </c>
    </row>
  </sheetData>
  <mergeCells count="12">
    <mergeCell ref="I1:K1"/>
    <mergeCell ref="J2:K2"/>
    <mergeCell ref="I4:K4"/>
    <mergeCell ref="F6:K6"/>
    <mergeCell ref="J8:K8"/>
    <mergeCell ref="J5:K5"/>
    <mergeCell ref="G354:H354"/>
    <mergeCell ref="A7:I7"/>
    <mergeCell ref="B9:E9"/>
    <mergeCell ref="F22:F23"/>
    <mergeCell ref="F8:F9"/>
    <mergeCell ref="H8:H9"/>
  </mergeCells>
  <printOptions horizontalCentered="1"/>
  <pageMargins left="0.23622047244094491" right="0.23622047244094491" top="0.15748031496062992" bottom="0.19685039370078741" header="0.31496062992125984" footer="0.31496062992125984"/>
  <pageSetup paperSize="9" fitToWidth="13" fitToHeight="13" orientation="landscape" r:id="rId1"/>
  <rowBreaks count="3" manualBreakCount="3">
    <brk id="198" min="5" max="10" man="1"/>
    <brk id="227" min="5" max="10" man="1"/>
    <brk id="258" min="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2022-12-25T23:05:11Z</dcterms:modified>
</cp:coreProperties>
</file>