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88" windowWidth="14808" windowHeight="693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Лист1!$F$1:$Y$261</definedName>
  </definedNames>
  <calcPr calcId="145621"/>
</workbook>
</file>

<file path=xl/calcChain.xml><?xml version="1.0" encoding="utf-8"?>
<calcChain xmlns="http://schemas.openxmlformats.org/spreadsheetml/2006/main">
  <c r="X48" i="1" l="1"/>
  <c r="X25" i="1" l="1"/>
  <c r="X24" i="1"/>
  <c r="X23" i="1"/>
  <c r="X13" i="1" l="1"/>
  <c r="W13" i="1"/>
  <c r="X12" i="1"/>
  <c r="W12" i="1"/>
  <c r="W227" i="1" l="1"/>
  <c r="W226" i="1"/>
  <c r="W225" i="1"/>
  <c r="W224" i="1"/>
  <c r="W223" i="1"/>
  <c r="W222" i="1"/>
  <c r="V226" i="1"/>
  <c r="V223" i="1"/>
  <c r="R226" i="1"/>
  <c r="R223" i="1"/>
  <c r="R222" i="1"/>
  <c r="W208" i="1"/>
  <c r="V218" i="1"/>
  <c r="R218" i="1"/>
  <c r="V216" i="1"/>
  <c r="R216" i="1"/>
  <c r="W221" i="1"/>
  <c r="X219" i="1"/>
  <c r="X217" i="1"/>
  <c r="W217" i="1"/>
  <c r="X215" i="1"/>
  <c r="W215" i="1"/>
  <c r="V220" i="1"/>
  <c r="W220" i="1" s="1"/>
  <c r="R220" i="1"/>
  <c r="Q220" i="1"/>
  <c r="V222" i="1" l="1"/>
  <c r="W216" i="1"/>
  <c r="V214" i="1" l="1"/>
  <c r="R214" i="1"/>
  <c r="R213" i="1" s="1"/>
  <c r="W203" i="1"/>
  <c r="V200" i="1"/>
  <c r="R200" i="1"/>
  <c r="X203" i="1"/>
  <c r="X193" i="1"/>
  <c r="V176" i="1"/>
  <c r="R176" i="1"/>
  <c r="X177" i="1"/>
  <c r="W177" i="1"/>
  <c r="X131" i="1"/>
  <c r="X133" i="1"/>
  <c r="X134" i="1"/>
  <c r="W134" i="1"/>
  <c r="W176" i="1" l="1"/>
  <c r="V213" i="1"/>
  <c r="W213" i="1" s="1"/>
  <c r="W214" i="1"/>
  <c r="V75" i="1"/>
  <c r="R75" i="1"/>
  <c r="W78" i="1"/>
  <c r="W77" i="1"/>
  <c r="W68" i="1"/>
  <c r="W59" i="1"/>
  <c r="V39" i="1"/>
  <c r="V38" i="1" s="1"/>
  <c r="R39" i="1"/>
  <c r="R38" i="1" s="1"/>
  <c r="R35" i="1"/>
  <c r="V35" i="1"/>
  <c r="W25" i="1"/>
  <c r="Q218" i="1"/>
  <c r="X218" i="1" s="1"/>
  <c r="Q216" i="1"/>
  <c r="X216" i="1" s="1"/>
  <c r="Q214" i="1"/>
  <c r="Q213" i="1" s="1"/>
  <c r="X213" i="1" s="1"/>
  <c r="I218" i="1"/>
  <c r="I216" i="1"/>
  <c r="I214" i="1"/>
  <c r="I213" i="1" l="1"/>
  <c r="X214" i="1"/>
  <c r="Q200" i="1"/>
  <c r="Q51" i="1"/>
  <c r="Q53" i="1"/>
  <c r="Q46" i="1"/>
  <c r="Q44" i="1"/>
  <c r="Q30" i="1"/>
  <c r="X120" i="1" l="1"/>
  <c r="Q118" i="1"/>
  <c r="X74" i="1" l="1"/>
  <c r="W74" i="1"/>
  <c r="L74" i="1"/>
  <c r="V73" i="1"/>
  <c r="R73" i="1"/>
  <c r="Q73" i="1"/>
  <c r="K73" i="1"/>
  <c r="J73" i="1"/>
  <c r="X76" i="1"/>
  <c r="W76" i="1"/>
  <c r="L76" i="1"/>
  <c r="Q75" i="1"/>
  <c r="K75" i="1"/>
  <c r="V9" i="1"/>
  <c r="V8" i="1" s="1"/>
  <c r="R9" i="1"/>
  <c r="Q9" i="1"/>
  <c r="Q8" i="1" s="1"/>
  <c r="V71" i="1" l="1"/>
  <c r="L73" i="1"/>
  <c r="R71" i="1"/>
  <c r="Q71" i="1"/>
  <c r="W75" i="1"/>
  <c r="W73" i="1"/>
  <c r="X73" i="1"/>
  <c r="X75" i="1"/>
  <c r="O9" i="1"/>
  <c r="N9" i="1"/>
  <c r="K9" i="1"/>
  <c r="J9" i="1"/>
  <c r="R8" i="1"/>
  <c r="N8" i="1"/>
  <c r="K8" i="1"/>
  <c r="J8" i="1"/>
  <c r="L9" i="1" l="1"/>
  <c r="L8" i="1"/>
  <c r="P9" i="1"/>
  <c r="W9" i="1"/>
  <c r="X9" i="1"/>
  <c r="O8" i="1"/>
  <c r="P8" i="1" s="1"/>
  <c r="V209" i="1"/>
  <c r="R209" i="1"/>
  <c r="V207" i="1"/>
  <c r="W207" i="1" s="1"/>
  <c r="R207" i="1"/>
  <c r="V205" i="1"/>
  <c r="V204" i="1" s="1"/>
  <c r="R205" i="1"/>
  <c r="W212" i="1"/>
  <c r="W211" i="1"/>
  <c r="W210" i="1"/>
  <c r="W206" i="1"/>
  <c r="V198" i="1"/>
  <c r="R198" i="1"/>
  <c r="V196" i="1"/>
  <c r="R196" i="1"/>
  <c r="V194" i="1"/>
  <c r="R194" i="1"/>
  <c r="V190" i="1"/>
  <c r="R190" i="1"/>
  <c r="V188" i="1"/>
  <c r="V187" i="1" s="1"/>
  <c r="R188" i="1"/>
  <c r="R187" i="1" s="1"/>
  <c r="V183" i="1"/>
  <c r="R183" i="1"/>
  <c r="V174" i="1"/>
  <c r="R174" i="1"/>
  <c r="V172" i="1"/>
  <c r="V171" i="1" s="1"/>
  <c r="V170" i="1" s="1"/>
  <c r="R172" i="1"/>
  <c r="X167" i="1"/>
  <c r="V166" i="1"/>
  <c r="R166" i="1"/>
  <c r="V163" i="1"/>
  <c r="R163" i="1"/>
  <c r="V162" i="1"/>
  <c r="V161" i="1" s="1"/>
  <c r="R162" i="1"/>
  <c r="R161" i="1" s="1"/>
  <c r="V155" i="1"/>
  <c r="R155" i="1"/>
  <c r="V153" i="1"/>
  <c r="R153" i="1"/>
  <c r="V159" i="1"/>
  <c r="R159" i="1"/>
  <c r="X160" i="1"/>
  <c r="W160" i="1"/>
  <c r="X158" i="1"/>
  <c r="W158" i="1"/>
  <c r="V157" i="1"/>
  <c r="V152" i="1" s="1"/>
  <c r="R157" i="1"/>
  <c r="V150" i="1"/>
  <c r="R150" i="1"/>
  <c r="V144" i="1"/>
  <c r="R144" i="1"/>
  <c r="V142" i="1"/>
  <c r="R142" i="1"/>
  <c r="W151" i="1"/>
  <c r="V140" i="1"/>
  <c r="R140" i="1"/>
  <c r="V126" i="1"/>
  <c r="V125" i="1" s="1"/>
  <c r="R126" i="1"/>
  <c r="W133" i="1"/>
  <c r="W131" i="1"/>
  <c r="V118" i="1"/>
  <c r="R118" i="1"/>
  <c r="W120" i="1"/>
  <c r="V123" i="1"/>
  <c r="V121" i="1"/>
  <c r="R121" i="1"/>
  <c r="R116" i="1"/>
  <c r="V114" i="1"/>
  <c r="R114" i="1"/>
  <c r="X109" i="1"/>
  <c r="V111" i="1"/>
  <c r="V110" i="1" s="1"/>
  <c r="R111" i="1"/>
  <c r="R110" i="1" s="1"/>
  <c r="V108" i="1"/>
  <c r="R108" i="1"/>
  <c r="V105" i="1"/>
  <c r="W106" i="1"/>
  <c r="R105" i="1"/>
  <c r="Q105" i="1"/>
  <c r="I105" i="1"/>
  <c r="V102" i="1"/>
  <c r="R102" i="1"/>
  <c r="V96" i="1"/>
  <c r="R96" i="1"/>
  <c r="W99" i="1"/>
  <c r="W98" i="1"/>
  <c r="V94" i="1"/>
  <c r="R94" i="1"/>
  <c r="V90" i="1"/>
  <c r="R90" i="1"/>
  <c r="V88" i="1"/>
  <c r="R88" i="1"/>
  <c r="V86" i="1"/>
  <c r="R86" i="1"/>
  <c r="V79" i="1"/>
  <c r="R79" i="1"/>
  <c r="V64" i="1"/>
  <c r="V63" i="1" s="1"/>
  <c r="R64" i="1"/>
  <c r="R63" i="1" s="1"/>
  <c r="W70" i="1"/>
  <c r="W69" i="1"/>
  <c r="W96" i="1" l="1"/>
  <c r="W150" i="1"/>
  <c r="V107" i="1"/>
  <c r="R204" i="1"/>
  <c r="W204" i="1" s="1"/>
  <c r="W159" i="1"/>
  <c r="X8" i="1"/>
  <c r="W8" i="1"/>
  <c r="W114" i="1"/>
  <c r="W157" i="1"/>
  <c r="R152" i="1"/>
  <c r="W209" i="1"/>
  <c r="W205" i="1"/>
  <c r="R107" i="1"/>
  <c r="W105" i="1"/>
  <c r="X54" i="1" l="1"/>
  <c r="R44" i="1"/>
  <c r="W54" i="1"/>
  <c r="W52" i="1"/>
  <c r="V53" i="1"/>
  <c r="V51" i="1"/>
  <c r="R53" i="1"/>
  <c r="R51" i="1"/>
  <c r="W51" i="1" s="1"/>
  <c r="X52" i="1"/>
  <c r="V46" i="1"/>
  <c r="R46" i="1"/>
  <c r="W50" i="1"/>
  <c r="W48" i="1"/>
  <c r="W47" i="1"/>
  <c r="V44" i="1"/>
  <c r="X45" i="1"/>
  <c r="V42" i="1"/>
  <c r="V41" i="1" s="1"/>
  <c r="R42" i="1"/>
  <c r="V49" i="1"/>
  <c r="R49" i="1"/>
  <c r="W36" i="1"/>
  <c r="V33" i="1"/>
  <c r="R33" i="1"/>
  <c r="V30" i="1"/>
  <c r="R30" i="1"/>
  <c r="V28" i="1"/>
  <c r="R28" i="1"/>
  <c r="W23" i="1"/>
  <c r="W24" i="1"/>
  <c r="V37" i="1" l="1"/>
  <c r="R41" i="1"/>
  <c r="R37" i="1" s="1"/>
  <c r="V27" i="1"/>
  <c r="W53" i="1"/>
  <c r="W49" i="1"/>
  <c r="W46" i="1"/>
  <c r="R27" i="1"/>
  <c r="W35" i="1"/>
  <c r="W37" i="1" l="1"/>
  <c r="V16" i="1"/>
  <c r="R16" i="1"/>
  <c r="X211" i="1"/>
  <c r="X210" i="1"/>
  <c r="X202" i="1"/>
  <c r="X165" i="1"/>
  <c r="X122" i="1"/>
  <c r="X53" i="1"/>
  <c r="X51" i="1"/>
  <c r="X50" i="1"/>
  <c r="X47" i="1"/>
  <c r="X36" i="1"/>
  <c r="X26" i="1"/>
  <c r="X22" i="1"/>
  <c r="X21" i="1"/>
  <c r="X20" i="1"/>
  <c r="X19" i="1"/>
  <c r="X18" i="1"/>
  <c r="X17" i="1"/>
  <c r="X14" i="1"/>
  <c r="X11" i="1"/>
  <c r="X10" i="1"/>
  <c r="Q209" i="1"/>
  <c r="Q207" i="1"/>
  <c r="I207" i="1"/>
  <c r="X209" i="1" l="1"/>
  <c r="Q205" i="1" l="1"/>
  <c r="Q204" i="1" s="1"/>
  <c r="I209" i="1" l="1"/>
  <c r="Q198" i="1"/>
  <c r="Q196" i="1"/>
  <c r="Q190" i="1"/>
  <c r="Q194" i="1"/>
  <c r="Q188" i="1"/>
  <c r="Q183" i="1"/>
  <c r="Q180" i="1"/>
  <c r="Q176" i="1"/>
  <c r="X176" i="1" s="1"/>
  <c r="Q174" i="1"/>
  <c r="Q172" i="1"/>
  <c r="Q166" i="1"/>
  <c r="O166" i="1"/>
  <c r="M166" i="1"/>
  <c r="K166" i="1"/>
  <c r="I166" i="1"/>
  <c r="Q163" i="1"/>
  <c r="O163" i="1"/>
  <c r="M163" i="1"/>
  <c r="K163" i="1"/>
  <c r="I163" i="1"/>
  <c r="Q153" i="1"/>
  <c r="Q159" i="1"/>
  <c r="X159" i="1" s="1"/>
  <c r="M159" i="1"/>
  <c r="I159" i="1"/>
  <c r="Q157" i="1"/>
  <c r="X157" i="1" s="1"/>
  <c r="M157" i="1"/>
  <c r="I157" i="1"/>
  <c r="Q155" i="1"/>
  <c r="Q150" i="1"/>
  <c r="Q148" i="1"/>
  <c r="Q144" i="1"/>
  <c r="Q142" i="1"/>
  <c r="Q140" i="1"/>
  <c r="Q126" i="1"/>
  <c r="Q121" i="1"/>
  <c r="X121" i="1" s="1"/>
  <c r="M121" i="1"/>
  <c r="I121" i="1"/>
  <c r="Q139" i="1" l="1"/>
  <c r="M162" i="1"/>
  <c r="M161" i="1" s="1"/>
  <c r="Q179" i="1"/>
  <c r="Q187" i="1"/>
  <c r="I162" i="1"/>
  <c r="I161" i="1" s="1"/>
  <c r="Q162" i="1"/>
  <c r="Q161" i="1" s="1"/>
  <c r="K162" i="1"/>
  <c r="K161" i="1" s="1"/>
  <c r="O162" i="1"/>
  <c r="O161" i="1" s="1"/>
  <c r="Q152" i="1"/>
  <c r="Q123" i="1" l="1"/>
  <c r="Q116" i="1"/>
  <c r="Q113" i="1" l="1"/>
  <c r="Q111" i="1"/>
  <c r="Q108" i="1"/>
  <c r="Q102" i="1"/>
  <c r="Q100" i="1"/>
  <c r="Q96" i="1"/>
  <c r="Q94" i="1"/>
  <c r="Q90" i="1"/>
  <c r="Q88" i="1"/>
  <c r="Q86" i="1"/>
  <c r="Q79" i="1"/>
  <c r="Q64" i="1"/>
  <c r="Q63" i="1" s="1"/>
  <c r="Q57" i="1"/>
  <c r="Q28" i="1"/>
  <c r="Q16" i="1"/>
  <c r="Q15" i="1" s="1"/>
  <c r="Q49" i="1"/>
  <c r="X49" i="1" s="1"/>
  <c r="X46" i="1"/>
  <c r="Q41" i="1"/>
  <c r="L43" i="1"/>
  <c r="X43" i="1"/>
  <c r="Q35" i="1"/>
  <c r="X35" i="1" s="1"/>
  <c r="W43" i="1" l="1"/>
  <c r="Q171" i="1" l="1"/>
  <c r="Q170" i="1" s="1"/>
  <c r="Q125" i="1"/>
  <c r="Q110" i="1"/>
  <c r="Q107" i="1" s="1"/>
  <c r="Q81" i="1"/>
  <c r="Q56" i="1"/>
  <c r="Q38" i="1"/>
  <c r="Q37" i="1" s="1"/>
  <c r="Q33" i="1"/>
  <c r="Q27" i="1"/>
  <c r="Q7" i="1" l="1"/>
  <c r="Q228" i="1" s="1"/>
  <c r="Q55" i="1"/>
  <c r="Q178" i="1"/>
  <c r="X89" i="1" l="1"/>
  <c r="K144" i="1"/>
  <c r="J144" i="1"/>
  <c r="X146" i="1"/>
  <c r="L146" i="1"/>
  <c r="O126" i="1"/>
  <c r="O125" i="1" s="1"/>
  <c r="L138" i="1"/>
  <c r="P137" i="1"/>
  <c r="K118" i="1"/>
  <c r="X103" i="1"/>
  <c r="X104" i="1"/>
  <c r="P104" i="1"/>
  <c r="L103" i="1"/>
  <c r="O90" i="1"/>
  <c r="N90" i="1"/>
  <c r="K90" i="1"/>
  <c r="J90" i="1"/>
  <c r="L93" i="1"/>
  <c r="P92" i="1"/>
  <c r="L20" i="1"/>
  <c r="W103" i="1" l="1"/>
  <c r="W146" i="1"/>
  <c r="W104" i="1"/>
  <c r="W138" i="1"/>
  <c r="P90" i="1"/>
  <c r="X189" i="1"/>
  <c r="O172" i="1" l="1"/>
  <c r="O171" i="1" l="1"/>
  <c r="L95" i="1"/>
  <c r="P67" i="1"/>
  <c r="K64" i="1"/>
  <c r="J64" i="1"/>
  <c r="L68" i="1"/>
  <c r="V266" i="1" l="1"/>
  <c r="N126" i="1" l="1"/>
  <c r="P126" i="1" s="1"/>
  <c r="K126" i="1"/>
  <c r="J126" i="1"/>
  <c r="K123" i="1"/>
  <c r="K113" i="1" s="1"/>
  <c r="P101" i="1"/>
  <c r="O102" i="1"/>
  <c r="N102" i="1"/>
  <c r="K102" i="1"/>
  <c r="J102" i="1"/>
  <c r="L65" i="1"/>
  <c r="O57" i="1"/>
  <c r="N57" i="1"/>
  <c r="J57" i="1"/>
  <c r="K57" i="1"/>
  <c r="W137" i="1" l="1"/>
  <c r="N125" i="1"/>
  <c r="P125" i="1" s="1"/>
  <c r="X102" i="1"/>
  <c r="L102" i="1"/>
  <c r="P57" i="1"/>
  <c r="P102" i="1"/>
  <c r="W102" i="1"/>
  <c r="W26" i="1"/>
  <c r="N172" i="1"/>
  <c r="N171" i="1" l="1"/>
  <c r="P172" i="1"/>
  <c r="L252" i="1"/>
  <c r="V252" i="1" l="1"/>
  <c r="V233" i="1"/>
  <c r="R252" i="1"/>
  <c r="R233" i="1"/>
  <c r="N231" i="1"/>
  <c r="K242" i="1"/>
  <c r="J242" i="1"/>
  <c r="R242" i="1" s="1"/>
  <c r="V242" i="1" l="1"/>
  <c r="L242" i="1"/>
  <c r="W252" i="1"/>
  <c r="R266" i="1"/>
  <c r="W266" i="1" s="1"/>
  <c r="V264" i="1"/>
  <c r="R264" i="1"/>
  <c r="P264" i="1"/>
  <c r="R265" i="1"/>
  <c r="P259" i="1"/>
  <c r="R259" i="1"/>
  <c r="L233" i="1"/>
  <c r="X206" i="1"/>
  <c r="O205" i="1"/>
  <c r="N205" i="1"/>
  <c r="N204" i="1" s="1"/>
  <c r="K205" i="1"/>
  <c r="K204" i="1" s="1"/>
  <c r="J205" i="1"/>
  <c r="J204" i="1" s="1"/>
  <c r="P107" i="1"/>
  <c r="O107" i="1"/>
  <c r="K196" i="1"/>
  <c r="J196" i="1"/>
  <c r="K188" i="1"/>
  <c r="J188" i="1"/>
  <c r="L177" i="1"/>
  <c r="J176" i="1"/>
  <c r="K155" i="1"/>
  <c r="J155" i="1"/>
  <c r="X136" i="1"/>
  <c r="K125" i="1"/>
  <c r="X124" i="1"/>
  <c r="X123" i="1"/>
  <c r="X119" i="1"/>
  <c r="X118" i="1"/>
  <c r="V117" i="1"/>
  <c r="X115" i="1"/>
  <c r="L119" i="1"/>
  <c r="L117" i="1"/>
  <c r="L115" i="1"/>
  <c r="J114" i="1"/>
  <c r="J123" i="1"/>
  <c r="J118" i="1"/>
  <c r="J116" i="1"/>
  <c r="L116" i="1" s="1"/>
  <c r="X117" i="1" l="1"/>
  <c r="V116" i="1"/>
  <c r="W264" i="1"/>
  <c r="X205" i="1"/>
  <c r="O204" i="1"/>
  <c r="W135" i="1"/>
  <c r="L118" i="1"/>
  <c r="W118" i="1" s="1"/>
  <c r="J113" i="1"/>
  <c r="L123" i="1"/>
  <c r="L176" i="1"/>
  <c r="W136" i="1"/>
  <c r="W115" i="1"/>
  <c r="J94" i="1"/>
  <c r="J100" i="1"/>
  <c r="J96" i="1"/>
  <c r="V113" i="1" l="1"/>
  <c r="X116" i="1"/>
  <c r="V72" i="1"/>
  <c r="R72" i="1"/>
  <c r="X65" i="1"/>
  <c r="V62" i="1"/>
  <c r="X62" i="1" s="1"/>
  <c r="V61" i="1"/>
  <c r="X61" i="1" s="1"/>
  <c r="X58" i="1"/>
  <c r="K56" i="1"/>
  <c r="J56" i="1"/>
  <c r="L58" i="1"/>
  <c r="O16" i="1"/>
  <c r="O15" i="1" s="1"/>
  <c r="N16" i="1"/>
  <c r="N15" i="1" s="1"/>
  <c r="K16" i="1"/>
  <c r="K15" i="1" s="1"/>
  <c r="J16" i="1"/>
  <c r="J15" i="1" s="1"/>
  <c r="P22" i="1"/>
  <c r="L17" i="1"/>
  <c r="W65" i="1" l="1"/>
  <c r="W72" i="1"/>
  <c r="W58" i="1"/>
  <c r="W17" i="1"/>
  <c r="P254" i="1"/>
  <c r="V254" i="1"/>
  <c r="R254" i="1"/>
  <c r="K94" i="1"/>
  <c r="W254" i="1" l="1"/>
  <c r="W95" i="1"/>
  <c r="K190" i="1"/>
  <c r="L193" i="1"/>
  <c r="K200" i="1"/>
  <c r="L201" i="1"/>
  <c r="P19" i="1"/>
  <c r="W19" i="1" l="1"/>
  <c r="W193" i="1"/>
  <c r="J190" i="1"/>
  <c r="V101" i="1"/>
  <c r="X101" i="1" s="1"/>
  <c r="R101" i="1"/>
  <c r="L101" i="1"/>
  <c r="V100" i="1"/>
  <c r="R100" i="1"/>
  <c r="R81" i="1" s="1"/>
  <c r="X100" i="1" l="1"/>
  <c r="V81" i="1"/>
  <c r="L100" i="1"/>
  <c r="P173" i="1"/>
  <c r="O94" i="1"/>
  <c r="O81" i="1" s="1"/>
  <c r="L96" i="1"/>
  <c r="O30" i="1"/>
  <c r="X201" i="1" l="1"/>
  <c r="X200" i="1"/>
  <c r="X195" i="1"/>
  <c r="L195" i="1"/>
  <c r="K194" i="1"/>
  <c r="X194" i="1" s="1"/>
  <c r="W195" i="1" l="1"/>
  <c r="J200" i="1"/>
  <c r="W200" i="1" l="1"/>
  <c r="L200" i="1"/>
  <c r="J194" i="1"/>
  <c r="X151" i="1"/>
  <c r="X150" i="1"/>
  <c r="V149" i="1"/>
  <c r="X149" i="1" s="1"/>
  <c r="R149" i="1"/>
  <c r="V148" i="1"/>
  <c r="J150" i="1"/>
  <c r="J148" i="1"/>
  <c r="R148" i="1" s="1"/>
  <c r="R139" i="1" s="1"/>
  <c r="R62" i="1"/>
  <c r="R61" i="1"/>
  <c r="X148" i="1" l="1"/>
  <c r="V139" i="1"/>
  <c r="W194" i="1"/>
  <c r="L194" i="1"/>
  <c r="L109" i="1" l="1"/>
  <c r="K108" i="1"/>
  <c r="X108" i="1" s="1"/>
  <c r="W109" i="1" l="1"/>
  <c r="W108" i="1"/>
  <c r="P147" i="1"/>
  <c r="L145" i="1"/>
  <c r="V169" i="1"/>
  <c r="R169" i="1"/>
  <c r="K168" i="1"/>
  <c r="V168" i="1" s="1"/>
  <c r="V253" i="1"/>
  <c r="R253" i="1"/>
  <c r="L253" i="1"/>
  <c r="W253" i="1" l="1"/>
  <c r="L238" i="1"/>
  <c r="O231" i="1" l="1"/>
  <c r="V267" i="1"/>
  <c r="P267" i="1"/>
  <c r="R267" i="1"/>
  <c r="W267" i="1" l="1"/>
  <c r="X147" i="1"/>
  <c r="X145" i="1"/>
  <c r="O144" i="1"/>
  <c r="N144" i="1"/>
  <c r="N139" i="1" l="1"/>
  <c r="P144" i="1"/>
  <c r="W145" i="1"/>
  <c r="O139" i="1"/>
  <c r="L144" i="1"/>
  <c r="X144" i="1"/>
  <c r="W147" i="1"/>
  <c r="L241" i="1"/>
  <c r="L240" i="1"/>
  <c r="L239" i="1"/>
  <c r="L237" i="1"/>
  <c r="L236" i="1"/>
  <c r="L235" i="1"/>
  <c r="W144" i="1" l="1"/>
  <c r="O56" i="1"/>
  <c r="K234" i="1"/>
  <c r="K231" i="1" s="1"/>
  <c r="J234" i="1"/>
  <c r="J231" i="1" s="1"/>
  <c r="R185" i="1"/>
  <c r="O179" i="1" l="1"/>
  <c r="K172" i="1"/>
  <c r="X59" i="1"/>
  <c r="O170" i="1" l="1"/>
  <c r="V185" i="1" l="1"/>
  <c r="V182" i="1"/>
  <c r="O63" i="1"/>
  <c r="K39" i="1"/>
  <c r="K38" i="1" s="1"/>
  <c r="O55" i="1" l="1"/>
  <c r="N179" i="1"/>
  <c r="X97" i="1" l="1"/>
  <c r="X96" i="1"/>
  <c r="R182" i="1"/>
  <c r="P171" i="1"/>
  <c r="N94" i="1"/>
  <c r="N81" i="1" s="1"/>
  <c r="P81" i="1" s="1"/>
  <c r="N63" i="1"/>
  <c r="P63" i="1" s="1"/>
  <c r="N56" i="1"/>
  <c r="J28" i="1"/>
  <c r="X68" i="1" l="1"/>
  <c r="P56" i="1"/>
  <c r="L94" i="1"/>
  <c r="W97" i="1"/>
  <c r="N170" i="1"/>
  <c r="P170" i="1" s="1"/>
  <c r="V234" i="1"/>
  <c r="W94" i="1" l="1"/>
  <c r="O230" i="1"/>
  <c r="O229" i="1" s="1"/>
  <c r="K230" i="1"/>
  <c r="K229" i="1" s="1"/>
  <c r="K198" i="1"/>
  <c r="X196" i="1"/>
  <c r="L197" i="1"/>
  <c r="O190" i="1"/>
  <c r="O187" i="1" s="1"/>
  <c r="O178" i="1" s="1"/>
  <c r="K187" i="1"/>
  <c r="K183" i="1" l="1"/>
  <c r="K180" i="1"/>
  <c r="K174" i="1"/>
  <c r="K171" i="1"/>
  <c r="X171" i="1" s="1"/>
  <c r="K153" i="1"/>
  <c r="K142" i="1"/>
  <c r="K140" i="1"/>
  <c r="K111" i="1"/>
  <c r="K110" i="1" s="1"/>
  <c r="K107" i="1" s="1"/>
  <c r="K88" i="1"/>
  <c r="K86" i="1"/>
  <c r="K79" i="1"/>
  <c r="K63" i="1"/>
  <c r="O37" i="1"/>
  <c r="K44" i="1"/>
  <c r="K42" i="1"/>
  <c r="K81" i="1" l="1"/>
  <c r="K139" i="1"/>
  <c r="K170" i="1"/>
  <c r="X170" i="1" s="1"/>
  <c r="K152" i="1"/>
  <c r="K71" i="1"/>
  <c r="K55" i="1" s="1"/>
  <c r="K41" i="1"/>
  <c r="K37" i="1" s="1"/>
  <c r="K179" i="1"/>
  <c r="R263" i="1"/>
  <c r="R262" i="1"/>
  <c r="R261" i="1"/>
  <c r="R260" i="1"/>
  <c r="R258" i="1"/>
  <c r="R257" i="1"/>
  <c r="R256" i="1"/>
  <c r="R255" i="1"/>
  <c r="R251" i="1"/>
  <c r="R250" i="1"/>
  <c r="R234" i="1"/>
  <c r="R232" i="1"/>
  <c r="R181" i="1"/>
  <c r="R123" i="1"/>
  <c r="R113" i="1" s="1"/>
  <c r="R57" i="1"/>
  <c r="R56" i="1" s="1"/>
  <c r="R55" i="1" s="1"/>
  <c r="K178" i="1" l="1"/>
  <c r="K33" i="1"/>
  <c r="K28" i="1"/>
  <c r="O27" i="1" l="1"/>
  <c r="K30" i="1"/>
  <c r="K27" i="1" s="1"/>
  <c r="V255" i="1"/>
  <c r="V256" i="1"/>
  <c r="V257" i="1"/>
  <c r="V258" i="1"/>
  <c r="V260" i="1"/>
  <c r="V261" i="1"/>
  <c r="V262" i="1"/>
  <c r="V263" i="1"/>
  <c r="V251" i="1"/>
  <c r="V250" i="1"/>
  <c r="V232" i="1"/>
  <c r="V231" i="1"/>
  <c r="V230" i="1"/>
  <c r="V229" i="1"/>
  <c r="X199" i="1"/>
  <c r="X198" i="1"/>
  <c r="X197" i="1"/>
  <c r="X191" i="1"/>
  <c r="X190" i="1"/>
  <c r="X188" i="1"/>
  <c r="X187" i="1"/>
  <c r="X184" i="1"/>
  <c r="X183" i="1"/>
  <c r="V181" i="1"/>
  <c r="X181" i="1" s="1"/>
  <c r="V180" i="1"/>
  <c r="X175" i="1"/>
  <c r="X174" i="1"/>
  <c r="X173" i="1"/>
  <c r="X172" i="1"/>
  <c r="X166" i="1"/>
  <c r="X164" i="1"/>
  <c r="X163" i="1"/>
  <c r="X162" i="1"/>
  <c r="X161" i="1"/>
  <c r="X156" i="1"/>
  <c r="X155" i="1"/>
  <c r="X154" i="1"/>
  <c r="X153" i="1"/>
  <c r="X152" i="1"/>
  <c r="X143" i="1"/>
  <c r="X142" i="1"/>
  <c r="X141" i="1"/>
  <c r="X127" i="1"/>
  <c r="X126" i="1"/>
  <c r="X125" i="1"/>
  <c r="X114" i="1"/>
  <c r="X113" i="1"/>
  <c r="X112" i="1"/>
  <c r="X111" i="1"/>
  <c r="X110" i="1"/>
  <c r="X107" i="1"/>
  <c r="X88" i="1"/>
  <c r="X87" i="1"/>
  <c r="X86" i="1"/>
  <c r="X80" i="1"/>
  <c r="X79" i="1"/>
  <c r="X71" i="1"/>
  <c r="X67" i="1"/>
  <c r="X66" i="1"/>
  <c r="X64" i="1"/>
  <c r="X63" i="1"/>
  <c r="X44" i="1"/>
  <c r="X42" i="1"/>
  <c r="X41" i="1"/>
  <c r="X40" i="1"/>
  <c r="X39" i="1"/>
  <c r="X34" i="1"/>
  <c r="X33" i="1"/>
  <c r="X32" i="1"/>
  <c r="X31" i="1"/>
  <c r="X29" i="1"/>
  <c r="X28" i="1"/>
  <c r="W10" i="1"/>
  <c r="P263" i="1"/>
  <c r="P262" i="1"/>
  <c r="P261" i="1"/>
  <c r="P260" i="1"/>
  <c r="P258" i="1"/>
  <c r="P257" i="1"/>
  <c r="P256" i="1"/>
  <c r="P191" i="1"/>
  <c r="P32" i="1"/>
  <c r="P21" i="1"/>
  <c r="P14" i="1"/>
  <c r="X180" i="1" l="1"/>
  <c r="V179" i="1"/>
  <c r="X90" i="1"/>
  <c r="X91" i="1"/>
  <c r="W192" i="1"/>
  <c r="X192" i="1"/>
  <c r="V57" i="1"/>
  <c r="X60" i="1"/>
  <c r="X38" i="1"/>
  <c r="O7" i="1"/>
  <c r="O228" i="1" s="1"/>
  <c r="X139" i="1"/>
  <c r="X140" i="1"/>
  <c r="X27" i="1"/>
  <c r="X30" i="1"/>
  <c r="L255" i="1"/>
  <c r="L251" i="1"/>
  <c r="L250" i="1"/>
  <c r="L234" i="1"/>
  <c r="L232" i="1"/>
  <c r="L199" i="1"/>
  <c r="L192" i="1"/>
  <c r="L189" i="1"/>
  <c r="L184" i="1"/>
  <c r="L181" i="1"/>
  <c r="L175" i="1"/>
  <c r="L173" i="1"/>
  <c r="L156" i="1"/>
  <c r="L154" i="1"/>
  <c r="L143" i="1"/>
  <c r="L141" i="1"/>
  <c r="L127" i="1"/>
  <c r="L124" i="1"/>
  <c r="L112" i="1"/>
  <c r="L91" i="1"/>
  <c r="L89" i="1"/>
  <c r="L87" i="1"/>
  <c r="L80" i="1"/>
  <c r="L66" i="1"/>
  <c r="L60" i="1"/>
  <c r="L59" i="1"/>
  <c r="L45" i="1"/>
  <c r="L40" i="1"/>
  <c r="L34" i="1"/>
  <c r="L31" i="1"/>
  <c r="L29" i="1"/>
  <c r="W22" i="1"/>
  <c r="L18" i="1"/>
  <c r="L11" i="1"/>
  <c r="L10" i="1"/>
  <c r="V178" i="1" l="1"/>
  <c r="X178" i="1" s="1"/>
  <c r="X179" i="1"/>
  <c r="X57" i="1"/>
  <c r="V56" i="1"/>
  <c r="X81" i="1"/>
  <c r="X37" i="1"/>
  <c r="V15" i="1"/>
  <c r="V7" i="1" s="1"/>
  <c r="X16" i="1"/>
  <c r="O268" i="1"/>
  <c r="K7" i="1"/>
  <c r="K228" i="1" s="1"/>
  <c r="J180" i="1"/>
  <c r="V55" i="1" l="1"/>
  <c r="V228" i="1" s="1"/>
  <c r="X56" i="1"/>
  <c r="X15" i="1"/>
  <c r="L180" i="1"/>
  <c r="R180" i="1"/>
  <c r="R179" i="1" s="1"/>
  <c r="R178" i="1" s="1"/>
  <c r="W256" i="1"/>
  <c r="W262" i="1"/>
  <c r="W257" i="1"/>
  <c r="W263" i="1"/>
  <c r="W261" i="1"/>
  <c r="W260" i="1"/>
  <c r="W258" i="1"/>
  <c r="W255" i="1"/>
  <c r="W251" i="1"/>
  <c r="W250" i="1"/>
  <c r="W234" i="1"/>
  <c r="W232" i="1"/>
  <c r="X55" i="1" l="1"/>
  <c r="X7" i="1"/>
  <c r="R231" i="1"/>
  <c r="W231" i="1" s="1"/>
  <c r="K268" i="1"/>
  <c r="V268" i="1" s="1"/>
  <c r="N230" i="1"/>
  <c r="P231" i="1"/>
  <c r="J230" i="1"/>
  <c r="L231" i="1"/>
  <c r="W40" i="1"/>
  <c r="J39" i="1"/>
  <c r="X228" i="1" l="1"/>
  <c r="J71" i="1"/>
  <c r="L71" i="1" s="1"/>
  <c r="R230" i="1"/>
  <c r="J229" i="1"/>
  <c r="L230" i="1"/>
  <c r="N229" i="1"/>
  <c r="P230" i="1"/>
  <c r="J38" i="1"/>
  <c r="L39" i="1"/>
  <c r="W39" i="1"/>
  <c r="W156" i="1"/>
  <c r="N190" i="1"/>
  <c r="W191" i="1"/>
  <c r="W189" i="1"/>
  <c r="J183" i="1"/>
  <c r="W175" i="1"/>
  <c r="J174" i="1"/>
  <c r="J172" i="1"/>
  <c r="R171" i="1" s="1"/>
  <c r="R170" i="1" s="1"/>
  <c r="W167" i="1"/>
  <c r="J168" i="1"/>
  <c r="N152" i="1"/>
  <c r="W143" i="1"/>
  <c r="J142" i="1"/>
  <c r="N111" i="1"/>
  <c r="J111" i="1"/>
  <c r="L111" i="1" s="1"/>
  <c r="J88" i="1"/>
  <c r="L88" i="1" s="1"/>
  <c r="J86" i="1"/>
  <c r="J81" i="1" l="1"/>
  <c r="L81" i="1" s="1"/>
  <c r="L90" i="1"/>
  <c r="W64" i="1"/>
  <c r="J63" i="1"/>
  <c r="J187" i="1"/>
  <c r="R168" i="1"/>
  <c r="W230" i="1"/>
  <c r="L142" i="1"/>
  <c r="L190" i="1"/>
  <c r="W190" i="1"/>
  <c r="L86" i="1"/>
  <c r="P229" i="1"/>
  <c r="R229" i="1"/>
  <c r="L64" i="1"/>
  <c r="W166" i="1"/>
  <c r="W174" i="1"/>
  <c r="L174" i="1"/>
  <c r="J179" i="1"/>
  <c r="L183" i="1"/>
  <c r="W188" i="1"/>
  <c r="L188" i="1"/>
  <c r="N187" i="1"/>
  <c r="N178" i="1" s="1"/>
  <c r="P190" i="1"/>
  <c r="W57" i="1"/>
  <c r="L57" i="1"/>
  <c r="W172" i="1"/>
  <c r="L172" i="1"/>
  <c r="W155" i="1"/>
  <c r="L155" i="1"/>
  <c r="L38" i="1"/>
  <c r="L229" i="1"/>
  <c r="W183" i="1"/>
  <c r="W80" i="1"/>
  <c r="J82" i="1"/>
  <c r="R82" i="1"/>
  <c r="J79" i="1"/>
  <c r="J75" i="1" s="1"/>
  <c r="L75" i="1" s="1"/>
  <c r="W45" i="1"/>
  <c r="J44" i="1"/>
  <c r="W187" i="1" l="1"/>
  <c r="W38" i="1"/>
  <c r="L179" i="1"/>
  <c r="L79" i="1"/>
  <c r="W229" i="1"/>
  <c r="P187" i="1"/>
  <c r="W44" i="1"/>
  <c r="L44" i="1"/>
  <c r="L187" i="1"/>
  <c r="J42" i="1"/>
  <c r="L42" i="1" l="1"/>
  <c r="W42" i="1"/>
  <c r="P178" i="1"/>
  <c r="W111" i="1"/>
  <c r="W112" i="1"/>
  <c r="J41" i="1"/>
  <c r="N28" i="1"/>
  <c r="N30" i="1"/>
  <c r="P30" i="1" s="1"/>
  <c r="J30" i="1"/>
  <c r="J27" i="1" s="1"/>
  <c r="L28" i="1"/>
  <c r="W31" i="1"/>
  <c r="P16" i="1"/>
  <c r="L41" i="1" l="1"/>
  <c r="L30" i="1"/>
  <c r="L15" i="1"/>
  <c r="L16" i="1"/>
  <c r="W28" i="1"/>
  <c r="N27" i="1"/>
  <c r="P27" i="1" s="1"/>
  <c r="W127" i="1"/>
  <c r="W173" i="1"/>
  <c r="J171" i="1"/>
  <c r="J170" i="1" s="1"/>
  <c r="P15" i="1"/>
  <c r="W41" i="1" l="1"/>
  <c r="L171" i="1"/>
  <c r="W171" i="1"/>
  <c r="L126" i="1"/>
  <c r="R125" i="1"/>
  <c r="R228" i="1" s="1"/>
  <c r="L27" i="1"/>
  <c r="J125" i="1"/>
  <c r="W126" i="1" l="1"/>
  <c r="L170" i="1"/>
  <c r="L125" i="1"/>
  <c r="N55" i="1"/>
  <c r="P55" i="1" s="1"/>
  <c r="L63" i="1" l="1"/>
  <c r="W86" i="1" l="1"/>
  <c r="W87" i="1"/>
  <c r="W89" i="1" l="1"/>
  <c r="W90" i="1"/>
  <c r="W91" i="1"/>
  <c r="W88" i="1" l="1"/>
  <c r="W81" i="1"/>
  <c r="J198" i="1"/>
  <c r="J178" i="1" s="1"/>
  <c r="W197" i="1"/>
  <c r="L198" i="1" l="1"/>
  <c r="W198" i="1"/>
  <c r="J110" i="1"/>
  <c r="W11" i="1"/>
  <c r="W29" i="1"/>
  <c r="W196" i="1" l="1"/>
  <c r="L196" i="1"/>
  <c r="L110" i="1"/>
  <c r="J153" i="1"/>
  <c r="L56" i="1" l="1"/>
  <c r="L178" i="1"/>
  <c r="J152" i="1"/>
  <c r="L153" i="1"/>
  <c r="L152" i="1" l="1"/>
  <c r="R15" i="1"/>
  <c r="R7" i="1" s="1"/>
  <c r="W228" i="1" s="1"/>
  <c r="W16" i="1" l="1"/>
  <c r="R186" i="1"/>
  <c r="N7" i="1" l="1"/>
  <c r="W142" i="1" l="1"/>
  <c r="W67" i="1"/>
  <c r="W66" i="1"/>
  <c r="W60" i="1"/>
  <c r="W79" i="1" l="1"/>
  <c r="J55" i="1"/>
  <c r="W154" i="1"/>
  <c r="W184" i="1"/>
  <c r="L55" i="1" l="1"/>
  <c r="L114" i="1"/>
  <c r="J33" i="1"/>
  <c r="W32" i="1"/>
  <c r="W21" i="1"/>
  <c r="W20" i="1"/>
  <c r="W18" i="1"/>
  <c r="W14" i="1"/>
  <c r="J37" i="1" l="1"/>
  <c r="L37" i="1" s="1"/>
  <c r="W33" i="1"/>
  <c r="J7" i="1"/>
  <c r="L33" i="1"/>
  <c r="N37" i="1"/>
  <c r="W113" i="1"/>
  <c r="L113" i="1"/>
  <c r="W27" i="1"/>
  <c r="W30" i="1"/>
  <c r="P7" i="1" l="1"/>
  <c r="L7" i="1"/>
  <c r="P37" i="1"/>
  <c r="W199" i="1"/>
  <c r="W170" i="1"/>
  <c r="W162" i="1"/>
  <c r="W161" i="1"/>
  <c r="W153" i="1"/>
  <c r="W141" i="1"/>
  <c r="W125" i="1"/>
  <c r="W71" i="1"/>
  <c r="W63" i="1"/>
  <c r="W56" i="1"/>
  <c r="W34" i="1"/>
  <c r="W15" i="1"/>
  <c r="J108" i="1" l="1"/>
  <c r="J140" i="1"/>
  <c r="J139" i="1" s="1"/>
  <c r="L108" i="1" l="1"/>
  <c r="J107" i="1"/>
  <c r="J228" i="1" s="1"/>
  <c r="L140" i="1"/>
  <c r="N110" i="1"/>
  <c r="L107" i="1" l="1"/>
  <c r="L228" i="1"/>
  <c r="W110" i="1"/>
  <c r="N107" i="1"/>
  <c r="W140" i="1"/>
  <c r="L139" i="1"/>
  <c r="W55" i="1"/>
  <c r="W152" i="1"/>
  <c r="W7" i="1"/>
  <c r="W107" i="1" l="1"/>
  <c r="J268" i="1"/>
  <c r="L268" i="1" s="1"/>
  <c r="N228" i="1" l="1"/>
  <c r="W139" i="1"/>
  <c r="P228" i="1" l="1"/>
  <c r="N268" i="1"/>
  <c r="W178" i="1"/>
  <c r="W179" i="1"/>
  <c r="P268" i="1" l="1"/>
  <c r="R268" i="1"/>
  <c r="W268" i="1" s="1"/>
</calcChain>
</file>

<file path=xl/sharedStrings.xml><?xml version="1.0" encoding="utf-8"?>
<sst xmlns="http://schemas.openxmlformats.org/spreadsheetml/2006/main" count="894" uniqueCount="658">
  <si>
    <t>Код бюджетной классификации</t>
  </si>
  <si>
    <t>ГРБС</t>
  </si>
  <si>
    <t>Рз,Пр</t>
  </si>
  <si>
    <t>ЦСР</t>
  </si>
  <si>
    <t>ВР</t>
  </si>
  <si>
    <t>2.</t>
  </si>
  <si>
    <t>0702</t>
  </si>
  <si>
    <t>0709</t>
  </si>
  <si>
    <t>2.2.</t>
  </si>
  <si>
    <t>3.</t>
  </si>
  <si>
    <t>4.</t>
  </si>
  <si>
    <t>4.2.</t>
  </si>
  <si>
    <t>5.</t>
  </si>
  <si>
    <t>6.</t>
  </si>
  <si>
    <t>7.</t>
  </si>
  <si>
    <t>8.</t>
  </si>
  <si>
    <t>10.</t>
  </si>
  <si>
    <t>11.</t>
  </si>
  <si>
    <t>10.1.</t>
  </si>
  <si>
    <t>13.</t>
  </si>
  <si>
    <t>14.</t>
  </si>
  <si>
    <t>15.</t>
  </si>
  <si>
    <t>15.1.</t>
  </si>
  <si>
    <t>980</t>
  </si>
  <si>
    <t>982</t>
  </si>
  <si>
    <t>0113</t>
  </si>
  <si>
    <t>0801</t>
  </si>
  <si>
    <t>0412</t>
  </si>
  <si>
    <t>977</t>
  </si>
  <si>
    <t>0405</t>
  </si>
  <si>
    <t>1102</t>
  </si>
  <si>
    <t>0409</t>
  </si>
  <si>
    <t>0804</t>
  </si>
  <si>
    <t>0502</t>
  </si>
  <si>
    <t>971</t>
  </si>
  <si>
    <t xml:space="preserve">Администрация Яковлевского муниципального района </t>
  </si>
  <si>
    <t>ведомство</t>
  </si>
  <si>
    <t>целевая статья</t>
  </si>
  <si>
    <t>000</t>
  </si>
  <si>
    <t>Наименование</t>
  </si>
  <si>
    <t>районный бюджет</t>
  </si>
  <si>
    <t>всего</t>
  </si>
  <si>
    <t>Расходы на обеспечение деятельности (оказание услуг, выполнение работ) муниципальных учреждений</t>
  </si>
  <si>
    <t>Мероприятия по укреплению общественной безопасности, профилактике экстремизма и терроризма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</si>
  <si>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</si>
  <si>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</si>
  <si>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Создание условий для отдыха, оздоровления, занятости детей и подростков</t>
  </si>
  <si>
    <t>Пенсии за выслугу лет муниципальным служащим Яковлевского района</t>
  </si>
  <si>
    <t>Обеспечение беспрепятственного доступа инвалидов к объектам социальной инфраструктуры и информации</t>
  </si>
  <si>
    <t>Финансовая поддержка субъектов малого и среднего предпринимательства</t>
  </si>
  <si>
    <t>Организация и проведение ежегодного конкурса "Лучший предприниматель года"</t>
  </si>
  <si>
    <t>Проведение мероприятий для детей и молодежи</t>
  </si>
  <si>
    <t>Мероприятия по развитию сельского хозяйства в Яковлевском районе</t>
  </si>
  <si>
    <t>Мероприятия по информационному обеспечению органов местного самоуправления Яковлевского района</t>
  </si>
  <si>
    <t>Организация, проведение и участие в спортивных мероприятиях</t>
  </si>
  <si>
    <t>Организационные, технические и технологические мероприятия по пожарной безопасности учреждений, финансируемых из бюджета Яковлевского района</t>
  </si>
  <si>
    <t>Предоставление социальных выплат молодым семьям - участникам Подпрограммы для приобретения (строительства) жилья</t>
  </si>
  <si>
    <t>0500000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</si>
  <si>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</si>
  <si>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</si>
  <si>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патриотическому воспитанию граждан Яковлевского района</t>
  </si>
  <si>
    <t>Мероприятия по обеспечению земельными участками граждан, имеющих трех и более детей под строительство индивидуальных жилых домов</t>
  </si>
  <si>
    <t>0502011</t>
  </si>
  <si>
    <t>Мероприятия по социализации пожилых людей в обществе</t>
  </si>
  <si>
    <t>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</si>
  <si>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Субсидии бюджетам муниципальных образований Приморского края на поддержку муниципальных программ малого и среднего предпринимательства</t>
  </si>
  <si>
    <t>1519230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</si>
  <si>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жилья экономкласса</t>
  </si>
  <si>
    <t>Субсидии на мероприятия 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 комфортным жильем и коммунальными услугами граждан Россйиской Федерации"</t>
  </si>
  <si>
    <t>0519216</t>
  </si>
  <si>
    <t>0515020</t>
  </si>
  <si>
    <t>Мероприятия по оценке недвижимости, признании прав в отношении муниципального имущества</t>
  </si>
  <si>
    <t>Содержание муниципального жилищного фонда</t>
  </si>
  <si>
    <t>Содержание территории Яковлевского муниципального района</t>
  </si>
  <si>
    <t>Выравнивание бюджетной обеспеченности поселений из районного фонда финансовой поддержки за счет средств краевого бюджета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</si>
  <si>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</si>
  <si>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Содержание и модернизация коммунальной инфраструктуры</t>
  </si>
  <si>
    <t>02 0 00 00000</t>
  </si>
  <si>
    <t>02 1 00 00000</t>
  </si>
  <si>
    <t>02 1 01 20030</t>
  </si>
  <si>
    <t>02 1 01 70010</t>
  </si>
  <si>
    <t>02 1 01 93070</t>
  </si>
  <si>
    <t>02 2 00 00000</t>
  </si>
  <si>
    <t>02 1 01 00000</t>
  </si>
  <si>
    <t>02 2 01 00000</t>
  </si>
  <si>
    <t>02 2 01 70010</t>
  </si>
  <si>
    <t>02 2 01 20030</t>
  </si>
  <si>
    <t>02 2 01 93060</t>
  </si>
  <si>
    <t>02 3 00 00000</t>
  </si>
  <si>
    <t xml:space="preserve">02 3 01 00000 </t>
  </si>
  <si>
    <t>02 3 01 70010</t>
  </si>
  <si>
    <t>02 3 02 00000</t>
  </si>
  <si>
    <t>02 3 02 93080</t>
  </si>
  <si>
    <t>02 3 02 20070</t>
  </si>
  <si>
    <t>03 0 00 00000</t>
  </si>
  <si>
    <t>03 1 00 00000</t>
  </si>
  <si>
    <t>03 1 01 00000</t>
  </si>
  <si>
    <t>03 2 00 00000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</si>
  <si>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</si>
  <si>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</si>
  <si>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</si>
  <si>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</si>
  <si>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</si>
  <si>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</si>
  <si>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</si>
  <si>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</si>
  <si>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</si>
  <si>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</si>
  <si>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</si>
  <si>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04 3 01 20100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</si>
  <si>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</si>
  <si>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</si>
  <si>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</si>
  <si>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</si>
  <si>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</si>
  <si>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</si>
  <si>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</si>
  <si>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13 0 00 00000</t>
  </si>
  <si>
    <t>13 1 01 80070</t>
  </si>
  <si>
    <t>14 0 00 00000</t>
  </si>
  <si>
    <t>14 1 00 00000</t>
  </si>
  <si>
    <t>14 1 01 00000</t>
  </si>
  <si>
    <t>15 0 00 00000</t>
  </si>
  <si>
    <t>15 1 00 00000</t>
  </si>
  <si>
    <t>Основное мероприятие: "Финансовая поддержка субъектов малого и среднего предпринимательства"</t>
  </si>
  <si>
    <t>15 1 01 00000</t>
  </si>
  <si>
    <t>15 1 01 20190</t>
  </si>
  <si>
    <t>15 1 02 00000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</si>
  <si>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</si>
  <si>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15 2 00 00000</t>
  </si>
  <si>
    <t>15 2 01 00000</t>
  </si>
  <si>
    <t>15 2 01 10030</t>
  </si>
  <si>
    <t>15 2 02 00000</t>
  </si>
  <si>
    <t>15 2 02 60030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</si>
  <si>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</si>
  <si>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</si>
  <si>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</si>
  <si>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</si>
  <si>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</si>
  <si>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</si>
  <si>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</si>
  <si>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</si>
  <si>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03 2 01 80020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</si>
  <si>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</si>
  <si>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</si>
  <si>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</si>
  <si>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</si>
  <si>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</si>
  <si>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</si>
  <si>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</si>
  <si>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</si>
  <si>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</si>
  <si>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</si>
  <si>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</si>
  <si>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</si>
  <si>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мероприятияе "Содержание территории Яковлевского муниципального района"</t>
  </si>
  <si>
    <t>Основное мероприятие "Организация выполнения и осуществления мер пожарной безопасности в Яковлевском муниципальном районе"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</si>
  <si>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</si>
  <si>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</si>
  <si>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</si>
  <si>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"Обеспечение органов местного самоуправления Яковлевского муниципального района средствами вычислительной техники, лицензионных программных средств"</t>
  </si>
  <si>
    <t>Отдельное мероприятие «Мероприятия по оказанию информационно-консультационной помощи сельскохозяйственным товаропроизводителям»</t>
  </si>
  <si>
    <t>Основное мероприятие "Обеспечение выплат молодым семьям субсидий на приобретение (строительство) жилья экономкласса"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</si>
  <si>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</si>
  <si>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</si>
  <si>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15 1 02 20200</t>
  </si>
  <si>
    <t>Основное мероприятие «Управление бюджетным процессом»</t>
  </si>
  <si>
    <t>Основное мероприятие «Совершенствование межбюджетных отношений в Яковлевском муниципальном районе»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</si>
  <si>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</si>
  <si>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</si>
  <si>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</si>
  <si>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</si>
  <si>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</si>
  <si>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Глава Яковлевского муниципального района</t>
  </si>
  <si>
    <t>99 9 99 10030</t>
  </si>
  <si>
    <t>99 9 99 10010</t>
  </si>
  <si>
    <t>Председатель представительного органа муниципального образованя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</si>
  <si>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</si>
  <si>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</si>
  <si>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</si>
  <si>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</si>
  <si>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</si>
  <si>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Резервный фонд администрации Яковлевского муниципального района</t>
  </si>
  <si>
    <t>99 9 99 20310</t>
  </si>
  <si>
    <t>Непрограммные мероприятия</t>
  </si>
  <si>
    <t>99 9 99 59300</t>
  </si>
  <si>
    <t>Осуществление переданных органам государственной власти субъектов Российской Федерации в соответствии с пунком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</si>
  <si>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99 9 99 93010</t>
  </si>
  <si>
    <t>Субвенции на создание и обеспечение деятельности комиссий по делам несовершеннолетних и защите их прав</t>
  </si>
  <si>
    <t>Субвенции на реализацию отдельных государственных порлномочий по созданию администрацтивных комиссий</t>
  </si>
  <si>
    <t>99 9 99 93030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</si>
  <si>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</si>
  <si>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99 9 99 93100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</si>
  <si>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</si>
  <si>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99 9 99 51200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</si>
  <si>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</si>
  <si>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99 9 99 93040</t>
  </si>
  <si>
    <t>99 9 99 93120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</si>
  <si>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</si>
  <si>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99 9 99 51180</t>
  </si>
  <si>
    <t>Субвенции на осуществление первичного воинского учета на территориях,где отсутствуют военные комиссариаты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</si>
  <si>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</si>
  <si>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</si>
  <si>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</si>
  <si>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</si>
  <si>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района"</t>
  </si>
  <si>
    <t>Субвенции на организацию и обеспечение оздоровления и отдыха детей Приморского края (за исключение организации отдыха детей в каникулярное время)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</si>
  <si>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</t>
  </si>
  <si>
    <t>краевой, федеральный бюджет</t>
  </si>
  <si>
    <t>% исполнения</t>
  </si>
  <si>
    <t>исполнено за 1 квартал 2016 года</t>
  </si>
  <si>
    <t>утвержденные бюджетные назначения</t>
  </si>
  <si>
    <t>15 1 01 R0645</t>
  </si>
  <si>
    <t>Государственная поддержку малого и среднего предпринимательства, включая крестьянские (фермерские) хозяйства</t>
  </si>
  <si>
    <t>15 1 01 50640</t>
  </si>
  <si>
    <t>адм 0104</t>
  </si>
  <si>
    <t>адм 0113</t>
  </si>
  <si>
    <t>адм 0505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</si>
  <si>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</si>
  <si>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</si>
  <si>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</si>
  <si>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</si>
  <si>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</si>
  <si>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Процентные платежи по муниципальному долгу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</si>
  <si>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</si>
  <si>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13 4 00 00000</t>
  </si>
  <si>
    <t>Участие в краевом совещании по итогам работы предприятий агропромышленного комплекса Приморского края</t>
  </si>
  <si>
    <t>13 4 00 20410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</si>
  <si>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</si>
  <si>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</si>
  <si>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</si>
  <si>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Поддержка лучших работников муниципальных учреждений культуры, находящихся на территории сельских поселений за счет средств районного бюджета</t>
  </si>
  <si>
    <t>04 1 01 S0390</t>
  </si>
  <si>
    <t>Поддержка муниципальных учреждений культуры за счет средств районного бюджета</t>
  </si>
  <si>
    <t>04 1 01 S0400</t>
  </si>
  <si>
    <t>Содержание автомобильных дорог</t>
  </si>
  <si>
    <t>Отдельное мероприятие "Проектирование и строительство автомобильных дорог общего пользования"</t>
  </si>
  <si>
    <t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за счет средств местного бюджета</t>
  </si>
  <si>
    <t>Отдельное мероприятие "Приобретение дорожной техники, оборудования (приборов и устройств)"</t>
  </si>
  <si>
    <t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за счет средств местного бюджета</t>
  </si>
  <si>
    <t>Основное мероприятие "Совершенствование управления муниципальным долгом"</t>
  </si>
  <si>
    <t>15 2 03 00000</t>
  </si>
  <si>
    <t>15  2 03 10090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</si>
  <si>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</si>
  <si>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</si>
  <si>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99 9 99 10080</t>
  </si>
  <si>
    <t>Проведение выборов и референдумов</t>
  </si>
  <si>
    <t>14 1 00 L4970</t>
  </si>
  <si>
    <t>15 2 02 93110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</si>
  <si>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</si>
  <si>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Дотации на поддержку мер по обеспечению сбалансированности бюджетов сельских поселений</t>
  </si>
  <si>
    <t>15 2 02 60040</t>
  </si>
  <si>
    <t>02 2 01 92340</t>
  </si>
  <si>
    <t>02 2 01 93150</t>
  </si>
  <si>
    <t>Финансовый резерв для ликвидации чрезвычайных ситуаций в Приморском крае</t>
  </si>
  <si>
    <t>99 9 99 29020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</si>
  <si>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</si>
  <si>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</si>
  <si>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2019-2025 годы</t>
    </r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</si>
  <si>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</si>
  <si>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Муниципальная программа "Социальная поддержка населения Яковлевского муниципального района" на 2019 - 2025 годы</t>
  </si>
  <si>
    <t>Подпрограмма "Социальная поддержка пенсионеров в Яковлевском муниципальном районе" на 2019-2025 годы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</si>
  <si>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</si>
  <si>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</si>
  <si>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Подпрограмма "Сохранение и развитие библиотечно-информационного дела в Яковлевском муниципальном районе" на 2019 - 2025 годы</t>
  </si>
  <si>
    <t>Подпрограмма "Патриотическое воспитание граждан Российской Федерации в Яковлевском муниципальном районе" на 2019-2025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</si>
  <si>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района" на 2019 - 2025 годы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</si>
  <si>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</si>
  <si>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</si>
  <si>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</si>
  <si>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"Развитие транспортного комплекса Яковлевского муниципального района" на 2019 - 2025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</si>
  <si>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</si>
  <si>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Подпрограмма"Обеспечение жильем молодых семей Яковлевского муниципального района" на 2019 - 2025 годы</t>
  </si>
  <si>
    <t xml:space="preserve">Муниципальная программа "Экономическое развитие и инновационная экономика Яковлевского муниципального района" на 2019 - 2025 годы </t>
  </si>
  <si>
    <t>Подпрограмма "Развитие малого и среднего предпринимательства в Яковлевском муниципальном районе" на 2019-2025 годы</t>
  </si>
  <si>
    <t>Подпрограмма «Повышение эффективности управления муниципальными финансами в Яковлевском муниципальном районе» на 2019 – 2025 годы</t>
  </si>
  <si>
    <t>Погашение просроченной кредиторской задолженности</t>
  </si>
  <si>
    <t>02 0 01 70010</t>
  </si>
  <si>
    <t>Подпрограмма "Доступная среда" на 2019-2025 годы</t>
  </si>
  <si>
    <t>03 4 00 00000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</si>
  <si>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обеспечением библиотек</t>
  </si>
  <si>
    <t>04 2 01 92540</t>
  </si>
  <si>
    <t>Мероприятия по разработке проекта зон охраны  объекта культурного наследия и историко-культурной экспертизы проекта</t>
  </si>
  <si>
    <t>04 3 02 20560</t>
  </si>
  <si>
    <t>05 0 01 20270</t>
  </si>
  <si>
    <t>05 0 01 00000</t>
  </si>
  <si>
    <t>05 0 02 00000</t>
  </si>
  <si>
    <t>05 0 02 20280</t>
  </si>
  <si>
    <t>05 0 03 20290</t>
  </si>
  <si>
    <t>05 0 03 00000</t>
  </si>
  <si>
    <t>05 0 03 92320</t>
  </si>
  <si>
    <t>05 0 04 00000</t>
  </si>
  <si>
    <t>05 0 04 20420</t>
  </si>
  <si>
    <t>Отдельное мероприятие "Реконструкция очистных сооружений"</t>
  </si>
  <si>
    <t>05 0 05 00000</t>
  </si>
  <si>
    <t>Реконструкция очистных сооружений</t>
  </si>
  <si>
    <t>05 0 05 40110</t>
  </si>
  <si>
    <t>Отдельное мероприятие "Обеспечение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</si>
  <si>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05 0 06 00000</t>
  </si>
  <si>
    <t>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</si>
  <si>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05 0 06 20510</t>
  </si>
  <si>
    <t>06 0 01 00000</t>
  </si>
  <si>
    <t>06 0 01 20110</t>
  </si>
  <si>
    <t>06 1 01 70040</t>
  </si>
  <si>
    <t>08 0 01 00000</t>
  </si>
  <si>
    <t>Муниципальная программа "Охрана окружающей среды в Яковлевском муниципальном районе" на 2019 - 2025 годы</t>
  </si>
  <si>
    <t>Отдельное мероприятие "Мероприятия по очистке действующей свалки"</t>
  </si>
  <si>
    <t>07 0 01 00000</t>
  </si>
  <si>
    <t>Мероприятия по очистке действующей сваллки</t>
  </si>
  <si>
    <t>07 0 01 20570</t>
  </si>
  <si>
    <t>Отдельное мероприятие "Мероприятия по разработке проекта ликвидации действующей свалки твердых коммунальных отходов с. Яковлевка"</t>
  </si>
  <si>
    <t>07 0 02 00000</t>
  </si>
  <si>
    <t>Мероприятия по разработке проекта ликвидации действующей свалки твердых коммунальных отходов с. Яковлевка</t>
  </si>
  <si>
    <t>07 0 02 20460</t>
  </si>
  <si>
    <t>Отдельное мероприятие "Мероприятия по строительству площадок (мест) накопления твердых коммунальных отходов"</t>
  </si>
  <si>
    <t>Мероприятия по строительству площадок (мест) накопления твердых коммунальных отходов</t>
  </si>
  <si>
    <t>07 0 04 00000</t>
  </si>
  <si>
    <t>07 0 04 20480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</si>
  <si>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</si>
  <si>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</si>
  <si>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07 0 06 20500</t>
  </si>
  <si>
    <t>07 0 06 0000</t>
  </si>
  <si>
    <t>08 0 01 20150</t>
  </si>
  <si>
    <t>10 0 01 00000</t>
  </si>
  <si>
    <t>10 0 01 20360</t>
  </si>
  <si>
    <t>10 0 02 00000</t>
  </si>
  <si>
    <t>10 0 02 20300</t>
  </si>
  <si>
    <t>10 0 03 00000</t>
  </si>
  <si>
    <t>10 0 03 40050</t>
  </si>
  <si>
    <t xml:space="preserve">Капитальный ремонт и ремонт автомобильных дорог общего пользования населенных пунктов </t>
  </si>
  <si>
    <t>10 0 04 00000</t>
  </si>
  <si>
    <t>10 0 04 20370</t>
  </si>
  <si>
    <t>10 0 05 20380</t>
  </si>
  <si>
    <t>10 0 05 00000</t>
  </si>
  <si>
    <t>10 0 03 92390</t>
  </si>
  <si>
    <t>11 0 01 10070</t>
  </si>
  <si>
    <t>Отдельное мероприятие "Предоставление субсидий МБУ "Редакция районной газеты "Сельский труженик" Яковлевского муниципального района</t>
  </si>
  <si>
    <t>11 0 02 00000</t>
  </si>
  <si>
    <t>Муниципальная программа "Развитие сельского хозяйства в Яковлевском муниципальном районе" на 2019 - 2025 годы</t>
  </si>
  <si>
    <t>Муниципальная программа "Молодежь - Яковлевскому муниципальному району на 2019 - 2025 годы"</t>
  </si>
  <si>
    <t>14 0 01 00000</t>
  </si>
  <si>
    <t>14 0 01 20180</t>
  </si>
  <si>
    <t>Развитие юнармейского движения</t>
  </si>
  <si>
    <t>14 0 02 00000</t>
  </si>
  <si>
    <t>14 0 02 20530</t>
  </si>
  <si>
    <t>15 0 01 00000</t>
  </si>
  <si>
    <t>15 0 01 70010</t>
  </si>
  <si>
    <t>15 0 02 00000</t>
  </si>
  <si>
    <t>15 0 02 20260</t>
  </si>
  <si>
    <t>15 0 03 00000</t>
  </si>
  <si>
    <t>15 0 03 20340</t>
  </si>
  <si>
    <t>Муниципальная программа "Переселение граждан из аварийного жилищного фонда на территории Яковлевского муниципального района" на 2019 - 2025 годы</t>
  </si>
  <si>
    <t>16 0 00 00000</t>
  </si>
  <si>
    <t>Отдельное мероприятие "Мероприятия по разработке  проектов сноса аварийных многоквартирных жилых домов, признанных токовыми после 01.01.2012 года"</t>
  </si>
  <si>
    <t>16 0 01 00000</t>
  </si>
  <si>
    <t>Разработка проектов сноса аварийных многоквартирных домов</t>
  </si>
  <si>
    <t>16 0 01 20440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</si>
  <si>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района"</t>
  </si>
  <si>
    <t>13 0 01 00000</t>
  </si>
  <si>
    <t>13 0 01 20170</t>
  </si>
  <si>
    <t>99 9 99 20520</t>
  </si>
  <si>
    <t>Субсидии бюджетам муниципальных образований Приморского края на обеспечение граждан твердым топливом (дровами)</t>
  </si>
  <si>
    <t>99 9 99 92620</t>
  </si>
  <si>
    <t>Выполнение органами местного самоуправления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муниципального образования</t>
  </si>
  <si>
    <t>99 9 99 93130</t>
  </si>
  <si>
    <t>Оеспечение детей-сирот и детей, оставшихся без поппечения родителей, лиц из числа детей-сирот и детей, оставшихся без попечения родителей, жилыми помещениями</t>
  </si>
  <si>
    <t>99 9 99 L0820</t>
  </si>
  <si>
    <t>Отдельное мероприятие "Развитие юнармейского движения"</t>
  </si>
  <si>
    <t>Расходы на капитальный ремонт зданий муниципальных общеобразовательных учреждений</t>
  </si>
  <si>
    <t>02 2 01 S2340</t>
  </si>
  <si>
    <t>Отдельное мероприятие "Обеспечение граждан твердым топливом (дровами)"</t>
  </si>
  <si>
    <t>05 0 07 00000</t>
  </si>
  <si>
    <t>Обеспечение граждан твердым топливом (дровами)</t>
  </si>
  <si>
    <t>Расходы бюджетам муниципальных образований Приморского края на обеспечение граждан твердым топливом (дровами)</t>
  </si>
  <si>
    <t>05 0 07 92620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</si>
  <si>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</si>
  <si>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</si>
  <si>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рублей</t>
  </si>
  <si>
    <t>Расходы на комплектование книжных фондов и обеспечение информационно-техническим оборудованием библиотек</t>
  </si>
  <si>
    <t>исполнено за 2019 год</t>
  </si>
  <si>
    <t>04 0 01 70010</t>
  </si>
  <si>
    <t>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</si>
  <si>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05 0 03 S2320</t>
  </si>
  <si>
    <t>05 0 07 S2620</t>
  </si>
  <si>
    <t>10 0  03 S2390</t>
  </si>
  <si>
    <t>первоначально утвержденные бюджетные назначения</t>
  </si>
  <si>
    <t>уточненные бюджетные назначения</t>
  </si>
  <si>
    <t>% исполнения к первоначально утвержденным показателям</t>
  </si>
  <si>
    <t>причины отклонения  фактического исполнения к первоначально запланированным</t>
  </si>
  <si>
    <t>11 0 01 00000</t>
  </si>
  <si>
    <t>Проведение совещания по итогам работы предприятий агропромышленного комплекса района прошло с участием меньшего количества лиц. Сложилась экономия.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</si>
  <si>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</si>
  <si>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>02 0 02 00000</t>
  </si>
  <si>
    <t>Расходы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</si>
  <si>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03 0 01 00000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</si>
  <si>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в Яковлевском муниципальном районе" на 2019 - 2025 годы</t>
  </si>
  <si>
    <t>Основное мероприятие: "Обеспечение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помещениями"</t>
  </si>
  <si>
    <t>Подпрограмма "Социальная поддержка семей и детей в Яковлевском муниципальном районе" на 2020-2025 годы</t>
  </si>
  <si>
    <t>03 5 00 00000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</si>
  <si>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</si>
  <si>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03 5 01 93050</t>
  </si>
  <si>
    <t>Отдельное мероприятие "Расходы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семью"</t>
  </si>
  <si>
    <t>03 0 02 00000</t>
  </si>
  <si>
    <t>Субвенции бюджетам муниципальных образований Приморского края на осуществление отдельных государственных полномочий по обеспечению бесплатынм питанием детей, обучающихся в муниципальных общеобразовательных организациях Приморского края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</si>
  <si>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</si>
  <si>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02 0 Е2 54910</t>
  </si>
  <si>
    <t>04 2 01 S2540</t>
  </si>
  <si>
    <t>Отдельное мероприятие "Мероприятия по содержанию площадок (мест) накопления твердых коммунальных отходов"</t>
  </si>
  <si>
    <t>07 0 05 00000</t>
  </si>
  <si>
    <t>Мероприятия по содержанию площадок (мест)  накопления твердых коммунальных отходов</t>
  </si>
  <si>
    <t>07 0 05 20490</t>
  </si>
  <si>
    <t>Расходы на оснащение объектов спортивной инфраструктуры спортивно-технологическим оборудованием</t>
  </si>
  <si>
    <t>08 0 P5 52280</t>
  </si>
  <si>
    <t>11 0 02 70010</t>
  </si>
  <si>
    <t>Отдельное мероприятия "Обучение по программе переподготовки в области информационной безопасности"</t>
  </si>
  <si>
    <t>11 0 03 00000</t>
  </si>
  <si>
    <t>Обучение по программе переподготовки в области информационной безопасности</t>
  </si>
  <si>
    <t>11 0 03 20600</t>
  </si>
  <si>
    <t>Отдельное мероприятие"Обеспечение компьютерной и оргтехникой"</t>
  </si>
  <si>
    <t>11 0 04 00000</t>
  </si>
  <si>
    <t>Обеспечение компьютерной и оргтехникой</t>
  </si>
  <si>
    <t>11 0 04 20610</t>
  </si>
  <si>
    <t>Основное мероприятие «Улучшение жилищных условий граждан, проживающих в Яковлевском муниципальном районе»</t>
  </si>
  <si>
    <t>13 2 01 00000</t>
  </si>
  <si>
    <t>Социальные выплаты на обеспечение жильем граждан Российской Федерации, проживающих в сельской местности</t>
  </si>
  <si>
    <t>13 2 01 80090</t>
  </si>
  <si>
    <t>Подпрограмма "Комплексное развитие сельских территорий в Яковлевском муниципальном районе" на 2020 - 2025 годы</t>
  </si>
  <si>
    <t>13 2 00 00000</t>
  </si>
  <si>
    <t>Поддержка муниципальных программ развития малого и среднего предпринимательства за счет средств краевого бюджета</t>
  </si>
  <si>
    <t>Приобретение программного продукта для ведения единой электронной картографической основы</t>
  </si>
  <si>
    <t>15 0 03 20620</t>
  </si>
  <si>
    <t>Отдельное мероприятие «Мероприятия по строительству благоустроенных жилых домов, приобретению жилых помещений в благоустроенных жилых домах у застройщиков или участие в долевом строительстве»</t>
  </si>
  <si>
    <t>16 0 03 00000</t>
  </si>
  <si>
    <t>Строительство благоустроенных жилых домов, приобретение жилых помещений в благоустроенных жилых домах у застройщиков или участие в долевом строительстве</t>
  </si>
  <si>
    <t>16 0 03 40100</t>
  </si>
  <si>
    <t xml:space="preserve"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</t>
  </si>
  <si>
    <t>16 0 F3 67484</t>
  </si>
  <si>
    <t>Отдельное мероприятие «Мероприятия по сносу аварийных многоквартирных жилых домов»</t>
  </si>
  <si>
    <t>16 0 02 00000</t>
  </si>
  <si>
    <t>Мероприятия по сносу аварийных многоквартирных жилых домов</t>
  </si>
  <si>
    <t>16 0 02 20450</t>
  </si>
  <si>
    <t>Расходы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</si>
  <si>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02 2 01 R3041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</si>
  <si>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</si>
  <si>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</si>
  <si>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03 4 01 М0820</t>
  </si>
  <si>
    <t>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</si>
  <si>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03 0 01 93090</t>
  </si>
  <si>
    <t>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</si>
  <si>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03 0 02 52600</t>
  </si>
  <si>
    <t>Расходы бюджетов муниципальных образований на государственную поддержку лучших работников муниципальных учреждений культуры, находящихся на территории сельских поселений</t>
  </si>
  <si>
    <t>4 2 01 L5192</t>
  </si>
  <si>
    <t>Расходы бюджетов муниципальных образований на государственную поддержку  муниципальных учреждений культуры</t>
  </si>
  <si>
    <t>4 2 01 L5193</t>
  </si>
  <si>
    <t>05 0 05 92320</t>
  </si>
  <si>
    <t>05 0 05 S2320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</si>
  <si>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</si>
  <si>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05 0 08 00000</t>
  </si>
  <si>
    <t>Приобретение спецтехники для обеспечения качественным водоснабжением жителей Яковлевского муниципального района</t>
  </si>
  <si>
    <t>05 0 08 20730</t>
  </si>
  <si>
    <t>Мероприятия по содержанию площадок (мест) накопления твердых коммунальных отходов</t>
  </si>
  <si>
    <t>07 0 04 20490</t>
  </si>
  <si>
    <t>Расходы на приобретение и поставку спортивного инвентаря, спортивного оборудования и иного имущества для развития лыжного спорта</t>
  </si>
  <si>
    <t>08 0 Р5 92180</t>
  </si>
  <si>
    <t>Приобретение и поставка спортивного инвентаря, спортивного оборудования и иного имущества для развития лыжного спорта</t>
  </si>
  <si>
    <t>08 0 P5 S2180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</si>
  <si>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</si>
  <si>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08 0 01 20650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</si>
  <si>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</si>
  <si>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08 0 01 20660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</si>
  <si>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</si>
  <si>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>08 0 01 20670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</si>
  <si>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</si>
  <si>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08 0 01 20680</t>
  </si>
  <si>
    <t>Приобретение спортивного инвентаря в образовательных учреждениях Яковлевского муниципального района</t>
  </si>
  <si>
    <t>08 0 01 20700</t>
  </si>
  <si>
    <t>16 0 F3 67483</t>
  </si>
  <si>
    <t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</si>
  <si>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В связи с расторжением договоров о создании приемной семьи. Средства освоены в пределах потребности.</t>
  </si>
  <si>
    <t>Первоначальным планом предусматривась стопроцентное обеспечение договоров лимитами. Фактическая потребность в средствах на оплату услуг связи, электроэнергии сложилась в меньших объемах. Счета  за декабрь оплачиваются в январе следующего года.</t>
  </si>
  <si>
    <t>Фактическая потребность в средствах на оплату коммунальных услуг меньше предусмотренных первоначально утвержденным планом.</t>
  </si>
  <si>
    <t>Расходы по текущему содержанию финансовых органов были откорректированы с учетом фактической потребности в денежных средствах.</t>
  </si>
  <si>
    <t>Исполнены мероприятия по системе защиты информации а также приобретено дополнительно программное обеспечение и оргтехника.</t>
  </si>
  <si>
    <t>Обеспечение качественным водоснабжением жителей многоквартирных домов жд.ст.  Варфоломеевка, жд.ст. Сысоевка</t>
  </si>
  <si>
    <t>Выделялось дополнительное финансирование на оплату строительного контроля при проведении работ по реконструкции очистных сооружений</t>
  </si>
  <si>
    <t>Уменьшение объема софинансирования в связи с изменением объема субсидии из краевого бюджета.</t>
  </si>
  <si>
    <t>Для повышения качества предоставляемых коммунальных услуг населению района были дополнительно выделены средства на приобретение спецтехники.</t>
  </si>
  <si>
    <t>Софинансирование расходов, предусмотренных муниципальному району сверх первоначально утвержденных ассигнований.</t>
  </si>
  <si>
    <t>В связи с отсутствием соответствующих субсидий из краевого бюджета, средства перераспределены.</t>
  </si>
  <si>
    <t>Экономия по результатам проведения конкурсных процедур.</t>
  </si>
  <si>
    <t>В связи с досрочным погашением обязательств по кредитному договору на 3 170 000,00 рублей, начислено и уплачено меньше процентов за пользование бюджетным кредитом.</t>
  </si>
  <si>
    <t>Уменьшение объемов финансирования на содержание территорий кладбищ. Счета за потребленную электроэнергию за декабрь оплачиваются в январе следующего года.</t>
  </si>
  <si>
    <t xml:space="preserve">Дополнительное выделение средств субсидии из краевого бюджета  </t>
  </si>
  <si>
    <t>В связи с перераспределением средств на содержание дорожной сети</t>
  </si>
  <si>
    <t>В связи с отсутствием проектно-сметной документации</t>
  </si>
  <si>
    <t>Ввиду окончания строительства мест ТКО в октябре 2020 года, запланированные средства использованы не в полном объеме</t>
  </si>
  <si>
    <t>Проведение экспертизы проводится Роспотребнадзором на безвозмездной основе на основании предоставленных документов</t>
  </si>
  <si>
    <t>Экономия бюджетных средств сложилась ввиду договорной стоимости выполнения работ на проектирование</t>
  </si>
  <si>
    <t>Увеличение объема финансирования мероприятия за счет средств местного бюджета</t>
  </si>
  <si>
    <t>Увеличение объема финансирования мероприятия за счет средств  бюджета Приморского края</t>
  </si>
  <si>
    <t>Увеличение объема финансирования мероприятия за счет средств  Фонда содействия реформирования ЖКХ Российской Федерации</t>
  </si>
  <si>
    <t xml:space="preserve">Сведения о фактически произведенных расходах бюджета Яковлевского муниципального района за 2021 год по муниципальным программам 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</si>
  <si>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</si>
  <si>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</si>
  <si>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Расходы на капитальный ремонт зданий и благоустройство территорий дошкольных учреждений</t>
  </si>
  <si>
    <t>02 1 01 S2020</t>
  </si>
  <si>
    <t>Расходы бюджетам муниципальных образований Приморского края на капитальный ремонт зданий муниципальных общеобразовательных учреждений</t>
  </si>
  <si>
    <t>02 0 Е5 93140</t>
  </si>
  <si>
    <t>03 4 01 R0820</t>
  </si>
  <si>
    <t>Поощрение волонтеров (добровольцев) в сфере культуры за активную деятельность</t>
  </si>
  <si>
    <t>04 1 01 20720</t>
  </si>
  <si>
    <t>08 0 01 20710</t>
  </si>
  <si>
    <t xml:space="preserve">Плоскостное спортивное сооружение. Комбинированный спортивный комплекс (для игровых видов спорта и тренажерный сектор) с. Варфоломеевка, в том числе закупка, монтаж спортивно-технологического оборудования, разработка проектно-сметной документации </t>
  </si>
  <si>
    <t>Капитальный ремонт лыжной базы с. Яковлевка</t>
  </si>
  <si>
    <t>08 0 01 20690</t>
  </si>
  <si>
    <t>Внесение сведений о границах территориалных зон и населенных пунктов в ЕГРН</t>
  </si>
  <si>
    <t>15 0 03 20770</t>
  </si>
  <si>
    <t>"Укрепление общественного здоровья населения Яковлевского муниципального района" на 2020 - 2024 годы</t>
  </si>
  <si>
    <t>17 0 00 00000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</si>
  <si>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конкурсов"</t>
  </si>
  <si>
    <t>17 0 01 00000</t>
  </si>
  <si>
    <t>Мотивирование граждан к ведению здорового образа жизни посредством проведения информационно-коммуникационных кампаний, конкурсов</t>
  </si>
  <si>
    <t>17 0 01 20740</t>
  </si>
  <si>
    <t>Отдельное мероприятие "Проведение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продукции"</t>
  </si>
  <si>
    <t>17 0 02 00000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</si>
  <si>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</t>
  </si>
  <si>
    <t>17 0 02 20750</t>
  </si>
  <si>
    <t>17 0 03 00000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</si>
  <si>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</t>
  </si>
  <si>
    <t>17 0 03 20760</t>
  </si>
  <si>
    <t>Расходы на реализацию проектов инициативного бюджетирования по направлению "Твой проект"</t>
  </si>
  <si>
    <t>04 3 02 92360</t>
  </si>
  <si>
    <t>Расходы бюджетов муниципальных образований на реализацию проектов инициативного бюджетирования по направлению "Твой проект"</t>
  </si>
  <si>
    <t>04 3 02 S2360</t>
  </si>
  <si>
    <t>Строительство (ремонт, реконструкция) спортивных сооружений</t>
  </si>
  <si>
    <t>08 0 01 40120</t>
  </si>
  <si>
    <t>Организация работы "Поезда здоровья" на территории Яковлевского муниципального района</t>
  </si>
  <si>
    <t>17 0 04 21010</t>
  </si>
  <si>
    <t>Отдельное мероприятие "Организация работы "Поезда здоровья" на территории Яковлевского муниципального района"</t>
  </si>
  <si>
    <t>17 0 04 00000</t>
  </si>
  <si>
    <t>Муниципальная программа "Противодействие коррупции в Яковлевском муниципальном районе" на 2021 - 2025 годы</t>
  </si>
  <si>
    <t>19 0 00 00000</t>
  </si>
  <si>
    <t>Отдельное мероприятие "Антикоррупционное обучение"</t>
  </si>
  <si>
    <t>19 0 01 00000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</si>
  <si>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</si>
  <si>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19 0 01 20790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</si>
  <si>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</si>
  <si>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19 0 01 20800</t>
  </si>
  <si>
    <t>Отдельное мероприятие «Информирование населения об антикоррупционной деятельности»</t>
  </si>
  <si>
    <t>19 0 02 00000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</si>
  <si>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</si>
  <si>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19 0 02 20810</t>
  </si>
  <si>
    <t>исполнено за 2021 год</t>
  </si>
  <si>
    <t>Муниципальная программа "Противоействие коррупции в Яковлевском муниципальном районе" на 2021-2025 годы" утверждена постановлением Администрации Яковлевского муниципального района от 13.05.2021 №174-НПА, после утверждения решения Думы района о бюджете на очередной финансовый год и плановый период.</t>
  </si>
  <si>
    <t>Указанные расходы включены в мероприятия муниципальной программы в ноябре отчетного периода.</t>
  </si>
  <si>
    <t>Отдельное мероприятие "Организация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табакокурения"</t>
  </si>
  <si>
    <t>По реультатам коммерческих предложений сложилась экономия финансовых средств.</t>
  </si>
  <si>
    <t>Средства освоены в полном объеме.</t>
  </si>
  <si>
    <t>Мероприятия, предусмотренные Муниципальной программой были проведены онлайн или без финансвых затрат местного бюджета (в связи с COVID ограничениями)</t>
  </si>
  <si>
    <t>В связи с корректировкой мероприятий Муниципальной программы</t>
  </si>
  <si>
    <t>В связи с планируемым образованием Муниципального округа, расходы исключены как нецелесообразные</t>
  </si>
  <si>
    <t>Средства исполнены в объеме запланированных ассигнований</t>
  </si>
  <si>
    <t>Отсутствие программного продукта отечественного производства</t>
  </si>
  <si>
    <t>В связи с уменьшением объемов муниципальной программы</t>
  </si>
  <si>
    <t>Арендатор не подал заявку на перезаключение договора аренды, в связи счем сложилась экономия в сумме 14 897,87 рублей по сравнению с первоначальным планом.</t>
  </si>
  <si>
    <t>В отчетном периоде были произведены незапланированные расходы по приобретению автомобиля и ремонту площади.</t>
  </si>
  <si>
    <t>В отчетном периоде бюджетам сельских поселений предоставлена дополнительная финансовая помощь в виде дотации на поддерку мер по обеспечению сбалансированности бюджетов сельских поселений в сумме 3 489 900,00 рублей.</t>
  </si>
  <si>
    <t>Дотации сельским поселениям за счет средств местного бюджета предоставлены в объеме плановых ассигнований</t>
  </si>
  <si>
    <t>Дотации сельским поселениям за счет средств краевого бюджета предоставлены в объеме плановых ассигнований</t>
  </si>
  <si>
    <t>Дотация на сбалансированность бюджетам сельских поселений предоставлялась для финансового обеспечения расходных обязательств сельских поселений при недостатке собственных доходов местных бюджетов в связи с превышением расчетного объема первоочередных расходов в объеме доходов бюджетов селських поселений более 80 процентов в сумме 3 000 000,00 рублей; для компенсации дополнительных расходов местных бюджетов поселений в связи с увеличением прогнозных значений среднемесячного дохода от трудовой деятельности в Приморском крае на 2021 год - в сумме 530 000,00 рублей.</t>
  </si>
  <si>
    <t>Расходы исполнены в объеме плановых назначений</t>
  </si>
  <si>
    <t>В связи с увеличением размера дотации поселениям и расходов на содержание работников финансовых органов</t>
  </si>
  <si>
    <t>В связи с увеличением ассигнований на мероприятия программы</t>
  </si>
  <si>
    <t>В связи с необходимостью оплаты поездки в г. Владивосток были увеличены бюджетные ассигнования на 5 000,00 рублей.</t>
  </si>
  <si>
    <t>При планировании учитывался сдержанный вариант расходов, с учетом COVID ограничений. Фактическая ситуация позволила провести большее число мероприятий.</t>
  </si>
  <si>
    <t>В отчетном периоде одна семья добровольно вышла из состава получателей субсидии (Квицинский Павел Николаевич выбрал получение ипотеки как военнослужащий)</t>
  </si>
  <si>
    <t>Уменьшение числа получателей субсидий</t>
  </si>
  <si>
    <t>Министерством  сельского хозяйства не рассматривались пакеты документов участников-получателй социальных выплат. Средства краевого бюджета не распределялись, софинансирование местного бюджета не требовалось.</t>
  </si>
  <si>
    <t>Средства краевого бюджета не распределялись, софинансирование не производилось.</t>
  </si>
  <si>
    <t>Сложилась экономия по результатам конкурсных процедур</t>
  </si>
  <si>
    <t>Увеличение стоимости типографких и коммунальных услуг, дополнительное приобретение оргтехники.</t>
  </si>
  <si>
    <t>В связи с приобретением бензинового генератора, не предусмотренного первоначальным планом</t>
  </si>
  <si>
    <t>По результатам проведенных конкурсных процедур сложилась значительная экономия. Министерством образования были уменьшены бюджетные ассигнованияв соответствии с фактическим исполнением.</t>
  </si>
  <si>
    <t>Расходы откорректированы с учетом фактической потребности в денежных средствах</t>
  </si>
  <si>
    <t>Уточнение ассигнований из краевого бюджета в связи с изменением числа получателей услуг</t>
  </si>
  <si>
    <t>Планируемые ассигнования на оплату коммунальных услуг соответствуют утвержденным нормативам. Фактически оплата производится на основании показаний приборов учета.</t>
  </si>
  <si>
    <t>Средства использованы в полном объеме</t>
  </si>
  <si>
    <t>Первоначальным планом предусматривалось софинансирование трех объектов. Фактически выделенный из края объем субсидии (и софинансирования) включает работы по ремонту МБОУ СОШ №1 с. Варфоломеевка</t>
  </si>
  <si>
    <t>Уточнение бюджета на мероприятия, не предусмотренные первоначальным планом: ремонт системы отопления здания лыжной базы; устройство дренажного колодца; приобретение оборудования узла учета тепловой энергии; замена оконных конструкций.</t>
  </si>
  <si>
    <t>Мероприятия на медицинское обследование, дератизационные и энтомологическое обследование, оплата которых проводилась только по фактически проведенным мероприятиям, заключенным договорам и актам выполненных работ</t>
  </si>
  <si>
    <t>В связи с уточнением расходов на выплату заработной платы, приобретение программного обеспечения, приобретение электронного журнала "Учет в учреждении".</t>
  </si>
  <si>
    <t>Установка двух металлодетекторов. Приобретение трех генераторов для обеспечения бесперебойной подачи электричества.</t>
  </si>
  <si>
    <t>Общий объем исполненных ассигнований соответствует плановым назначениям</t>
  </si>
  <si>
    <t>В летний период на базе 8 общеобразовательных учреждений функционировали летние лагеря с дневным пребыванием. Первоначально планировлось охватить летним отдыхом354 ребенка. Фактически - 384 ребенка. Расходы откорректированы с учетом фактическогой потребности.</t>
  </si>
  <si>
    <t>Первоначальным планом предусматривалась установка поручней на пандусе. Фактически осуществлена установка поручней и перил на лестничном переходе МБОУ "СОШ с. Яковлевка"</t>
  </si>
  <si>
    <t>Выполнены дополнительные виды работ сверх первоначально предусмотренных планом.</t>
  </si>
  <si>
    <t>В связи с уменьшением числа получателей доплаты к муниципальной пенсии. Исполнение меньше плановых назначений.</t>
  </si>
  <si>
    <t>Расходы осуществлены в пределах утвержденных ассигнований.</t>
  </si>
  <si>
    <t xml:space="preserve">Расходы на обеспечение жилыми помещениями детей-сирот и детей, оставшихся без попечения родителей осуществлены в пределах фактической потребности в средствах и заключенных муниципальных контрактов. </t>
  </si>
  <si>
    <t>Расходы на текущее содержание специалиста, ответственного за работу по обеспечению детей-сирот и детей, оставшихся без попечения родителей жилыми помещениями осуществлены в пределах фактической потребности в средствах. Плановые назначения превышают потребность.</t>
  </si>
  <si>
    <t>Плановые назначени значительно превышают потребность в средствах.</t>
  </si>
  <si>
    <t>Средства исполнены в пределах утврежденного плана.</t>
  </si>
  <si>
    <t>Расходы осуществлены в пределах фактической потребности в средствах, плановые назначения, предусмотренные Министерством образования, значительно превышают потребность муниципалитета.</t>
  </si>
  <si>
    <t>Планирование ассигнований осуществлено в пределах исполнения за 2020 год. Фактически проведенно больше мероприятий. Соответственно, средств местного бюджета направлено больше.</t>
  </si>
  <si>
    <t>Средства освоены в пределах утвержденного плана.</t>
  </si>
  <si>
    <t>Средства исполнены в объеме плановых назначений.</t>
  </si>
  <si>
    <t>Планирование ассигнований осуществляется на основании лимитов технологического потребления и договоров. Фактичекая оплата осуществляется по показаниям приборов учета, что экономит средства местного бюджета.</t>
  </si>
  <si>
    <t>Средства краевой субсидии исполнены в полном объеме.</t>
  </si>
  <si>
    <t>Пероначальным планом предусмотрензавышенный объем средств. Проведена корректировка назначений.</t>
  </si>
  <si>
    <t>Средства корректировались с учетом фактической потребности в них.</t>
  </si>
  <si>
    <t>В связи с COVID ограничениями. Часть мероприятий была проведена в режиме он-лайн или без финансовых затрат.</t>
  </si>
  <si>
    <t>Расходы на "Реставрацию памятника летчикам" в с. Новосысоевка были осуществлены в рамках программы инициативного бюджетирования по направлению "Твой проект" по результатам открытого голосования.</t>
  </si>
  <si>
    <t>Софинансирование мероприятий по реализации проекта-победителя за счет средств местного бюджета.</t>
  </si>
  <si>
    <t>Сверх первоначально утвержденных, осуществлены дополнительные расходы по благоустройству территории памятника экипажу ЯК-40, кадастровые работы по подготовке межевого плана в связи с образованием земельного участка.</t>
  </si>
  <si>
    <t>В связи с уточнением в течение 2021 года расходов за счет средств краевого бюджета по направлению "Твой проект"</t>
  </si>
  <si>
    <t>Плановые расходы откорректированы с учетом фактической потребности в средствах на выплату заработной платы и оплату услуг.</t>
  </si>
  <si>
    <t>Направлено дополнительное финансирование на капитальный ремонт муниципального жилищного фонда и на оплату за жилищно-коммунальные услугинезаселенного муниципального жилищного фонда. Экономия тепловой энергии за счет установленного прибора учета в МКД.</t>
  </si>
  <si>
    <t>В ходе исполнения бюджета были дополнительно выделены денежные средства на проведение капитальных ремонтов сетей водоснабжения, на оплату за ПСД по объекту "Строительство водовода централизованной системы водоснабжения Новосысоевского сельского поселения" и на проведениегосударственной экспертизы проектной документации и результатов инженерных изысканий данного объекта. Счета за потребленную электроэнергию за декабрь оплачиваются в январе следующего года.</t>
  </si>
  <si>
    <t>В связи с проведением ремонтных работ на модуле очистки питьевой воды, проводился дополнительный подвоз питьевой воды для жителей многоквартирных домов ж.д.ст. Варфоломеевка по причине ремонтных работ на модуле очистки питьевой воды.</t>
  </si>
  <si>
    <t xml:space="preserve">В связи с выделением муниципальному району средств субсидии из краевого бюджета. </t>
  </si>
  <si>
    <t xml:space="preserve">Предусмотрено софинансирование на проведение работ. </t>
  </si>
  <si>
    <t>Из-за ограниченного срока проведения работ по изысканию, проектированию и проведению государственной экспертизы.</t>
  </si>
  <si>
    <t>Планирование бюджетных ассигнований произведено в пределах исполнения за 2020 год. В отчетном периоде произведено уточнение с учетом фактической потребности в средствах.</t>
  </si>
  <si>
    <t>В связи скорректировкой ассигнований из краевого бюджета.</t>
  </si>
  <si>
    <t>В связи с увеличениемобъема субсидии из бюджета субъекта.</t>
  </si>
  <si>
    <t>Объем исполненных назначений практически соответствует плану.</t>
  </si>
  <si>
    <t>Были внесены изменения в запланированные мероприятия по противопожарной безопасности муниципальных учреждений. Дополнительно по МБДОУ "ЦРР" с. Яковлевка были приобретены материалы для установки пожарной сигнализации с радиомониторингом.</t>
  </si>
  <si>
    <t>Внесение изменений в мероприятия подпрограммы.</t>
  </si>
  <si>
    <t>В отчетном периоде было проведено три очистки действующей свалки на договорной основе на сумму 62 836,35 рублей. Четвертая чистка была проведена предпринимателем на безвозмездной основе. В связи с чем образовалась экономия бюджетных средств, в сравнении с первоначальным планом.</t>
  </si>
  <si>
    <t>Экономия в связи с изменением объемов запланированных работ.</t>
  </si>
  <si>
    <t>В настоящее время разработка проекта невозможна ввиду неполного обеспечения населения частного сектора с. Яковлевка контейнерными площадками для сбора ТКО.</t>
  </si>
  <si>
    <t>Невозможность осуществления работ.</t>
  </si>
  <si>
    <t>Средства были перераспределены в связи с необходимостью ликвидации ЧС в связи с обрушением моста через р.Арсеньевка</t>
  </si>
  <si>
    <t>Перераспределение бюджетных ассигнований.</t>
  </si>
  <si>
    <t>В связи с экономией расходов и перераспределением бюджетных ассигнований.</t>
  </si>
  <si>
    <t>Планирование осуществлено в пределах объемов 2021 года. Фактически реализовано большее количество мероприятий, и произведено расходов.</t>
  </si>
  <si>
    <t>Реализация мероприятия перенесена на 2022 год.</t>
  </si>
  <si>
    <t>Расходы на оборудование спортивной площадки были уточнены в ходе исполнения бюджета.</t>
  </si>
  <si>
    <t>В связи с изменением стоимости проектно-сметной документации возросла потребность в ассигнованиях.</t>
  </si>
  <si>
    <t>Документы (счета-фактуры) были предоставлены поставщиком услуг не своевременно.</t>
  </si>
  <si>
    <t>Исполнение мероприятия предусмотрено контрактами на период 2021 - 2022 годов (зимнее содержание)</t>
  </si>
  <si>
    <t>В связи с уменьшение объема запланированных работ и перераспределения средств на содержание дорожной сети</t>
  </si>
  <si>
    <t xml:space="preserve">Расходы исполнены в объеме запланированных ассигнований </t>
  </si>
  <si>
    <t>В связи с изменением потребности в приобретении дорожной техники на запланированную сумму.</t>
  </si>
  <si>
    <t>Расходы осуществлены в пределах фактической потребности в них</t>
  </si>
  <si>
    <t>В связи с перераспределением плановых назначений</t>
  </si>
  <si>
    <t>Планирование осуществлено в пределах текущих расходов 2021 года. В связи с увеличением стоимости типографских и коммунальных услуг.</t>
  </si>
  <si>
    <t>Начислено и уплачено меньше процентов за обслуживание муниципального долга</t>
  </si>
  <si>
    <t>Дополнительное финансирование на снос аварийного многоквартирного дома в целях реализации проекта сноса и ликвидации аварийного жилищного фонда</t>
  </si>
  <si>
    <t>Расходы уточнены и исполнены в течение 2021 года</t>
  </si>
  <si>
    <t>В связи со значительным увеличением объема расходов по направлению</t>
  </si>
  <si>
    <t>В связи с внесением изменений в предусмотренные первоначальным планом мероприятия</t>
  </si>
  <si>
    <t>В связи с распределением средств субсидии из краевого бюджета и перераспределением бюджетных ассигнований районного бюджета</t>
  </si>
  <si>
    <t>В связи с распределением средств субсидии по направлению "Твой проект"</t>
  </si>
  <si>
    <t>В связи с изменением расходов за счет местного бюджета и распределением субсидии</t>
  </si>
  <si>
    <t>В связи с завышенным объемом субвенции из краевого бюджета</t>
  </si>
  <si>
    <t>В связи с корректировкой плановых назначений</t>
  </si>
  <si>
    <t>В связи с уменьшением объема бюджетных расходов за счет местного бюджета по фактической потребности в средствах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</si>
</sst>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0" borderId="2" xfId="0" applyFont="1" applyBorder="1" applyAlignment="1">
      <alignment wrapText="1"/>
    </xf>
    <xf numFmtId="43" fontId="2" fillId="2" borderId="1" xfId="1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43" fontId="2" fillId="2" borderId="1" xfId="0" applyNumberFormat="1" applyFont="1" applyFill="1" applyBorder="1"/>
    <xf numFmtId="0" fontId="10" fillId="0" borderId="1" xfId="0" applyFont="1" applyBorder="1" applyAlignment="1">
      <alignment horizontal="left" vertical="center" wrapText="1"/>
    </xf>
    <xf numFmtId="43" fontId="2" fillId="2" borderId="0" xfId="0" applyNumberFormat="1" applyFont="1" applyFill="1"/>
    <xf numFmtId="43" fontId="3" fillId="2" borderId="0" xfId="0" applyNumberFormat="1" applyFont="1" applyFill="1"/>
    <xf numFmtId="43" fontId="0" fillId="2" borderId="0" xfId="1" applyFont="1" applyFill="1"/>
    <xf numFmtId="43" fontId="19" fillId="2" borderId="0" xfId="1" applyFont="1" applyFill="1"/>
    <xf numFmtId="0" fontId="16" fillId="0" borderId="1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43" fontId="8" fillId="2" borderId="1" xfId="1" applyFont="1" applyFill="1" applyBorder="1"/>
    <xf numFmtId="43" fontId="2" fillId="2" borderId="0" xfId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43" fontId="2" fillId="2" borderId="2" xfId="1" applyFont="1" applyFill="1" applyBorder="1" applyAlignment="1">
      <alignment horizontal="center"/>
    </xf>
    <xf numFmtId="0" fontId="21" fillId="0" borderId="3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horizontal="center" vertical="center"/>
    </xf>
    <xf numFmtId="43" fontId="19" fillId="2" borderId="0" xfId="1" applyFont="1" applyFill="1" applyAlignment="1">
      <alignment horizontal="center" vertical="center"/>
    </xf>
    <xf numFmtId="43" fontId="19" fillId="2" borderId="0" xfId="1" applyFont="1" applyFill="1" applyAlignment="1">
      <alignment vertical="center"/>
    </xf>
    <xf numFmtId="43" fontId="3" fillId="2" borderId="1" xfId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/>
    </xf>
    <xf numFmtId="43" fontId="2" fillId="2" borderId="0" xfId="1" applyFont="1" applyFill="1" applyAlignment="1">
      <alignment vertical="center"/>
    </xf>
    <xf numFmtId="43" fontId="0" fillId="2" borderId="0" xfId="1" applyFont="1" applyFill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3" fontId="3" fillId="2" borderId="0" xfId="1" applyFont="1" applyFill="1" applyAlignment="1">
      <alignment vertical="center"/>
    </xf>
    <xf numFmtId="43" fontId="3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43" fontId="3" fillId="2" borderId="2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3" fontId="10" fillId="2" borderId="1" xfId="1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43" fontId="8" fillId="2" borderId="1" xfId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3" fontId="13" fillId="2" borderId="1" xfId="1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/>
    </xf>
    <xf numFmtId="43" fontId="1" fillId="2" borderId="0" xfId="1" applyFont="1" applyFill="1" applyAlignment="1">
      <alignment vertical="center"/>
    </xf>
    <xf numFmtId="0" fontId="10" fillId="0" borderId="1" xfId="0" applyFont="1" applyBorder="1" applyAlignment="1">
      <alignment vertical="center"/>
    </xf>
    <xf numFmtId="43" fontId="2" fillId="2" borderId="1" xfId="1" applyFont="1" applyFill="1" applyBorder="1"/>
    <xf numFmtId="43" fontId="2" fillId="2" borderId="4" xfId="0" applyNumberFormat="1" applyFont="1" applyFill="1" applyBorder="1"/>
    <xf numFmtId="0" fontId="10" fillId="2" borderId="1" xfId="0" applyFont="1" applyFill="1" applyBorder="1" applyAlignment="1">
      <alignment wrapText="1"/>
    </xf>
    <xf numFmtId="43" fontId="2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43" fontId="1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3" fontId="3" fillId="2" borderId="2" xfId="1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3" fontId="1" fillId="2" borderId="0" xfId="1" applyFont="1" applyFill="1" applyAlignment="1">
      <alignment horizontal="center"/>
    </xf>
    <xf numFmtId="43" fontId="1" fillId="2" borderId="0" xfId="1" applyFont="1" applyFill="1"/>
    <xf numFmtId="0" fontId="0" fillId="0" borderId="0" xfId="0" applyFont="1"/>
    <xf numFmtId="43" fontId="2" fillId="2" borderId="0" xfId="1" applyFont="1" applyFill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3" fontId="2" fillId="2" borderId="1" xfId="0" applyNumberFormat="1" applyFont="1" applyFill="1" applyBorder="1" applyAlignment="1"/>
    <xf numFmtId="43" fontId="2" fillId="2" borderId="1" xfId="1" applyFont="1" applyFill="1" applyBorder="1" applyAlignment="1"/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0" fillId="2" borderId="13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9"/>
  <sheetViews>
    <sheetView tabSelected="1" view="pageBreakPreview" topLeftCell="V6" zoomScale="150" zoomScaleNormal="150" zoomScaleSheetLayoutView="150" workbookViewId="0">
      <selection activeCell="Y8" sqref="Y8:Y9"/>
    </sheetView>
  </sheetViews>
  <sheetFormatPr defaultRowHeight="14.4" x14ac:dyDescent="0.3"/>
  <cols>
    <col min="1" max="1" width="4.88671875" hidden="1" customWidth="1"/>
    <col min="2" max="2" width="6.33203125" hidden="1" customWidth="1"/>
    <col min="3" max="3" width="7" hidden="1" customWidth="1"/>
    <col min="4" max="4" width="7.6640625" hidden="1" customWidth="1"/>
    <col min="5" max="5" width="6.5546875" hidden="1" customWidth="1"/>
    <col min="6" max="6" width="64.5546875" customWidth="1"/>
    <col min="7" max="7" width="7.44140625" hidden="1" customWidth="1"/>
    <col min="8" max="8" width="11" customWidth="1"/>
    <col min="9" max="9" width="0.21875" hidden="1" customWidth="1"/>
    <col min="10" max="10" width="4.33203125" hidden="1" customWidth="1"/>
    <col min="11" max="11" width="5.21875" hidden="1" customWidth="1"/>
    <col min="12" max="12" width="6.109375" hidden="1" customWidth="1"/>
    <col min="13" max="13" width="5.44140625" hidden="1" customWidth="1"/>
    <col min="14" max="14" width="4.5546875" hidden="1" customWidth="1"/>
    <col min="15" max="15" width="5.88671875" hidden="1" customWidth="1"/>
    <col min="16" max="16" width="5.5546875" hidden="1" customWidth="1"/>
    <col min="17" max="17" width="17.109375" customWidth="1"/>
    <col min="18" max="18" width="18.44140625" customWidth="1"/>
    <col min="19" max="19" width="11" hidden="1" customWidth="1"/>
    <col min="20" max="20" width="11.77734375" hidden="1" customWidth="1"/>
    <col min="21" max="21" width="8.88671875" hidden="1" customWidth="1"/>
    <col min="22" max="22" width="16.6640625" customWidth="1"/>
    <col min="23" max="23" width="14.21875" customWidth="1"/>
    <col min="24" max="24" width="11.88671875" customWidth="1"/>
    <col min="25" max="25" width="52.88671875" customWidth="1"/>
  </cols>
  <sheetData>
    <row r="1" spans="1:25" ht="12.6" customHeight="1" x14ac:dyDescent="0.3">
      <c r="N1" s="168"/>
      <c r="O1" s="168"/>
      <c r="P1" s="168"/>
      <c r="Q1" s="168"/>
      <c r="R1" s="168"/>
      <c r="S1" s="168"/>
      <c r="T1" s="168"/>
      <c r="U1" s="168"/>
      <c r="V1" s="168"/>
      <c r="W1" s="168"/>
    </row>
    <row r="2" spans="1:25" ht="31.2" customHeight="1" x14ac:dyDescent="0.3">
      <c r="F2" s="165" t="s">
        <v>501</v>
      </c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ht="16.2" customHeight="1" x14ac:dyDescent="0.3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70"/>
      <c r="R3" s="170"/>
      <c r="S3" s="1"/>
      <c r="W3" s="1" t="s">
        <v>377</v>
      </c>
    </row>
    <row r="4" spans="1:25" ht="16.2" customHeight="1" x14ac:dyDescent="0.3">
      <c r="A4" s="42"/>
      <c r="B4" s="42"/>
      <c r="C4" s="42"/>
      <c r="D4" s="42"/>
      <c r="E4" s="42"/>
      <c r="F4" s="175" t="s">
        <v>39</v>
      </c>
      <c r="G4" s="42"/>
      <c r="H4" s="177" t="s">
        <v>37</v>
      </c>
      <c r="I4" s="173" t="s">
        <v>40</v>
      </c>
      <c r="J4" s="174"/>
      <c r="K4" s="174"/>
      <c r="L4" s="179"/>
      <c r="M4" s="173" t="s">
        <v>208</v>
      </c>
      <c r="N4" s="174"/>
      <c r="O4" s="174"/>
      <c r="P4" s="179"/>
      <c r="Q4" s="173" t="s">
        <v>41</v>
      </c>
      <c r="R4" s="174"/>
      <c r="S4" s="174"/>
      <c r="T4" s="174"/>
      <c r="U4" s="174"/>
      <c r="V4" s="174"/>
      <c r="W4" s="174"/>
      <c r="X4" s="174"/>
      <c r="Y4" s="179"/>
    </row>
    <row r="5" spans="1:25" ht="44.4" customHeight="1" x14ac:dyDescent="0.3">
      <c r="A5" s="6"/>
      <c r="B5" s="173" t="s">
        <v>0</v>
      </c>
      <c r="C5" s="174"/>
      <c r="D5" s="174"/>
      <c r="E5" s="174"/>
      <c r="F5" s="176"/>
      <c r="G5" s="44" t="s">
        <v>36</v>
      </c>
      <c r="H5" s="178"/>
      <c r="I5" s="43" t="s">
        <v>385</v>
      </c>
      <c r="J5" s="43" t="s">
        <v>386</v>
      </c>
      <c r="K5" s="43" t="s">
        <v>379</v>
      </c>
      <c r="L5" s="43" t="s">
        <v>209</v>
      </c>
      <c r="M5" s="43" t="s">
        <v>385</v>
      </c>
      <c r="N5" s="43" t="s">
        <v>386</v>
      </c>
      <c r="O5" s="43" t="s">
        <v>379</v>
      </c>
      <c r="P5" s="43" t="s">
        <v>209</v>
      </c>
      <c r="Q5" s="43" t="s">
        <v>385</v>
      </c>
      <c r="R5" s="43" t="s">
        <v>386</v>
      </c>
      <c r="S5" s="43" t="s">
        <v>210</v>
      </c>
      <c r="T5" s="43" t="s">
        <v>209</v>
      </c>
      <c r="U5" s="43" t="s">
        <v>211</v>
      </c>
      <c r="V5" s="43" t="s">
        <v>552</v>
      </c>
      <c r="W5" s="43" t="s">
        <v>209</v>
      </c>
      <c r="X5" s="12" t="s">
        <v>387</v>
      </c>
      <c r="Y5" s="12" t="s">
        <v>388</v>
      </c>
    </row>
    <row r="6" spans="1:25" ht="14.4" customHeight="1" x14ac:dyDescent="0.3">
      <c r="A6" s="6"/>
      <c r="B6" s="5" t="s">
        <v>1</v>
      </c>
      <c r="C6" s="5" t="s">
        <v>2</v>
      </c>
      <c r="D6" s="5" t="s">
        <v>3</v>
      </c>
      <c r="E6" s="5" t="s">
        <v>4</v>
      </c>
      <c r="F6" s="12">
        <v>1</v>
      </c>
      <c r="G6" s="12">
        <v>2</v>
      </c>
      <c r="H6" s="12">
        <v>3</v>
      </c>
      <c r="I6" s="12"/>
      <c r="J6" s="37">
        <v>4</v>
      </c>
      <c r="K6" s="37">
        <v>5</v>
      </c>
      <c r="L6" s="37">
        <v>6</v>
      </c>
      <c r="M6" s="37"/>
      <c r="N6" s="37">
        <v>7</v>
      </c>
      <c r="O6" s="37">
        <v>8</v>
      </c>
      <c r="P6" s="37">
        <v>9</v>
      </c>
      <c r="Q6" s="37">
        <v>4</v>
      </c>
      <c r="R6" s="37">
        <v>5</v>
      </c>
      <c r="S6" s="2"/>
      <c r="T6" s="3"/>
      <c r="V6" s="45">
        <v>6</v>
      </c>
      <c r="W6" s="45">
        <v>7</v>
      </c>
      <c r="X6" s="45">
        <v>8</v>
      </c>
      <c r="Y6" s="45">
        <v>9</v>
      </c>
    </row>
    <row r="7" spans="1:25" ht="27.6" customHeight="1" x14ac:dyDescent="0.3">
      <c r="A7" s="9" t="s">
        <v>5</v>
      </c>
      <c r="B7" s="5"/>
      <c r="C7" s="7"/>
      <c r="D7" s="7"/>
      <c r="E7" s="5"/>
      <c r="F7" s="18" t="s">
        <v>256</v>
      </c>
      <c r="G7" s="40" t="s">
        <v>38</v>
      </c>
      <c r="H7" s="40" t="s">
        <v>77</v>
      </c>
      <c r="I7" s="40"/>
      <c r="J7" s="25" t="e">
        <f>SUM(#REF!,J15,J27,J33)</f>
        <v>#REF!</v>
      </c>
      <c r="K7" s="25" t="e">
        <f>SUM(#REF!,K15,K27,K33)</f>
        <v>#REF!</v>
      </c>
      <c r="L7" s="25" t="e">
        <f t="shared" ref="L7:L11" si="0">SUM(K7/J7*100)</f>
        <v>#REF!</v>
      </c>
      <c r="M7" s="25"/>
      <c r="N7" s="25" t="e">
        <f>SUM(#REF!,N15,N26,N27,N34)</f>
        <v>#REF!</v>
      </c>
      <c r="O7" s="25" t="e">
        <f>SUM(#REF!,O15,O26,O27,O34)</f>
        <v>#REF!</v>
      </c>
      <c r="P7" s="25" t="e">
        <f>SUM(O7/N7*100)</f>
        <v>#REF!</v>
      </c>
      <c r="Q7" s="25">
        <f>SUM(Q8+Q15+Q27+Q33+Q35)</f>
        <v>301249840.87</v>
      </c>
      <c r="R7" s="25">
        <f>SUM(R8+R15+R27+R33+R35)</f>
        <v>299433446.09000003</v>
      </c>
      <c r="S7" s="58"/>
      <c r="T7" s="59"/>
      <c r="U7" s="53"/>
      <c r="V7" s="25">
        <f>SUM(V8+V15+V27+V33+V35)</f>
        <v>299010413.48000008</v>
      </c>
      <c r="W7" s="39">
        <f t="shared" ref="W7:W10" si="1">SUM(V7/R7*100)</f>
        <v>99.858722325269966</v>
      </c>
      <c r="X7" s="137">
        <f>SUM(V7/Q7*100)</f>
        <v>99.256621220601303</v>
      </c>
      <c r="Y7" s="139" t="s">
        <v>592</v>
      </c>
    </row>
    <row r="8" spans="1:25" ht="27.6" customHeight="1" x14ac:dyDescent="0.3">
      <c r="A8" s="9"/>
      <c r="B8" s="5"/>
      <c r="C8" s="7"/>
      <c r="D8" s="7"/>
      <c r="E8" s="5"/>
      <c r="F8" s="4" t="s">
        <v>257</v>
      </c>
      <c r="G8" s="23" t="s">
        <v>23</v>
      </c>
      <c r="H8" s="40" t="s">
        <v>78</v>
      </c>
      <c r="I8" s="40"/>
      <c r="J8" s="25">
        <f>SUM(J10:J10)</f>
        <v>291919.34999999998</v>
      </c>
      <c r="K8" s="25">
        <f>SUM(K9)</f>
        <v>291919.34999999998</v>
      </c>
      <c r="L8" s="25">
        <f t="shared" ref="L8:L9" si="2">SUM(K8/J8*100)</f>
        <v>100</v>
      </c>
      <c r="M8" s="25"/>
      <c r="N8" s="25">
        <f>SUM(N10:N10)</f>
        <v>0</v>
      </c>
      <c r="O8" s="25">
        <f>SUM(O9)</f>
        <v>0</v>
      </c>
      <c r="P8" s="25" t="e">
        <f>SUM(O8/N8*100)</f>
        <v>#DIV/0!</v>
      </c>
      <c r="Q8" s="25">
        <f>SUM(Q9)</f>
        <v>53331848.799999997</v>
      </c>
      <c r="R8" s="25">
        <f>SUM(R9)</f>
        <v>53501650.590000004</v>
      </c>
      <c r="S8" s="58"/>
      <c r="T8" s="59"/>
      <c r="U8" s="53"/>
      <c r="V8" s="25">
        <f>SUM(V9)</f>
        <v>53501650.590000004</v>
      </c>
      <c r="W8" s="39">
        <f t="shared" ref="W8:W9" si="3">SUM(V8/R8*100)</f>
        <v>100</v>
      </c>
      <c r="X8" s="137">
        <f>SUM(V8/Q8*100)</f>
        <v>100.31838721855823</v>
      </c>
      <c r="Y8" s="139" t="s">
        <v>592</v>
      </c>
    </row>
    <row r="9" spans="1:25" ht="27.6" customHeight="1" x14ac:dyDescent="0.3">
      <c r="A9" s="9"/>
      <c r="B9" s="5"/>
      <c r="C9" s="7"/>
      <c r="D9" s="7"/>
      <c r="E9" s="5"/>
      <c r="F9" s="27" t="s">
        <v>134</v>
      </c>
      <c r="G9" s="23"/>
      <c r="H9" s="24" t="s">
        <v>83</v>
      </c>
      <c r="I9" s="24"/>
      <c r="J9" s="28">
        <f>SUM(J10:J10)</f>
        <v>291919.34999999998</v>
      </c>
      <c r="K9" s="28">
        <f>SUM(K10:K10)</f>
        <v>291919.34999999998</v>
      </c>
      <c r="L9" s="28">
        <f t="shared" si="2"/>
        <v>100</v>
      </c>
      <c r="M9" s="28"/>
      <c r="N9" s="28">
        <f>SUM(N10:N10)</f>
        <v>0</v>
      </c>
      <c r="O9" s="28">
        <f>SUM(O10:O10)</f>
        <v>0</v>
      </c>
      <c r="P9" s="28" t="e">
        <f>SUM(O9/N9*100)</f>
        <v>#DIV/0!</v>
      </c>
      <c r="Q9" s="28">
        <f>SUM(Q10:Q14)</f>
        <v>53331848.799999997</v>
      </c>
      <c r="R9" s="28">
        <f>SUM(R10:R14)</f>
        <v>53501650.590000004</v>
      </c>
      <c r="S9" s="46"/>
      <c r="T9" s="47"/>
      <c r="U9" s="48"/>
      <c r="V9" s="28">
        <f>SUM(V10:V14)</f>
        <v>53501650.590000004</v>
      </c>
      <c r="W9" s="49">
        <f t="shared" si="3"/>
        <v>100</v>
      </c>
      <c r="X9" s="137">
        <f>SUM(V9/Q9*100)</f>
        <v>100.31838721855823</v>
      </c>
      <c r="Y9" s="139" t="s">
        <v>592</v>
      </c>
    </row>
    <row r="10" spans="1:25" ht="27.6" customHeight="1" x14ac:dyDescent="0.3">
      <c r="A10" s="6"/>
      <c r="B10" s="5"/>
      <c r="C10" s="7"/>
      <c r="D10" s="7"/>
      <c r="E10" s="5"/>
      <c r="F10" s="19" t="s">
        <v>43</v>
      </c>
      <c r="G10" s="23" t="s">
        <v>23</v>
      </c>
      <c r="H10" s="24" t="s">
        <v>79</v>
      </c>
      <c r="I10" s="24"/>
      <c r="J10" s="28">
        <v>291919.34999999998</v>
      </c>
      <c r="K10" s="28">
        <v>291919.34999999998</v>
      </c>
      <c r="L10" s="28">
        <f t="shared" si="0"/>
        <v>100</v>
      </c>
      <c r="M10" s="28"/>
      <c r="N10" s="28">
        <v>0</v>
      </c>
      <c r="O10" s="28">
        <v>0</v>
      </c>
      <c r="P10" s="25">
        <v>0</v>
      </c>
      <c r="Q10" s="28">
        <v>200000</v>
      </c>
      <c r="R10" s="28">
        <v>251192.1</v>
      </c>
      <c r="S10" s="46"/>
      <c r="T10" s="47"/>
      <c r="U10" s="48"/>
      <c r="V10" s="137">
        <v>251192.1</v>
      </c>
      <c r="W10" s="138">
        <f t="shared" si="1"/>
        <v>100</v>
      </c>
      <c r="X10" s="137">
        <f t="shared" ref="X10:X14" si="4">SUM(V10/Q10*100)</f>
        <v>125.59605000000001</v>
      </c>
      <c r="Y10" s="139" t="s">
        <v>581</v>
      </c>
    </row>
    <row r="11" spans="1:25" ht="45" customHeight="1" x14ac:dyDescent="0.3">
      <c r="A11" s="6"/>
      <c r="B11" s="5"/>
      <c r="C11" s="7"/>
      <c r="D11" s="7"/>
      <c r="E11" s="5"/>
      <c r="F11" s="19" t="s">
        <v>42</v>
      </c>
      <c r="G11" s="23" t="s">
        <v>23</v>
      </c>
      <c r="H11" s="24" t="s">
        <v>80</v>
      </c>
      <c r="I11" s="24"/>
      <c r="J11" s="28">
        <v>17159533.460000001</v>
      </c>
      <c r="K11" s="28">
        <v>17159533.460000001</v>
      </c>
      <c r="L11" s="28">
        <f t="shared" si="0"/>
        <v>100</v>
      </c>
      <c r="M11" s="28"/>
      <c r="N11" s="28">
        <v>0</v>
      </c>
      <c r="O11" s="28">
        <v>0</v>
      </c>
      <c r="P11" s="25">
        <v>0</v>
      </c>
      <c r="Q11" s="28">
        <v>19790318</v>
      </c>
      <c r="R11" s="28">
        <v>19328211.010000002</v>
      </c>
      <c r="S11" s="46"/>
      <c r="T11" s="47"/>
      <c r="U11" s="48"/>
      <c r="V11" s="137">
        <v>19328211.010000002</v>
      </c>
      <c r="W11" s="49">
        <f t="shared" ref="W11:W16" si="5">SUM(V11/R11*100)</f>
        <v>100</v>
      </c>
      <c r="X11" s="137">
        <f t="shared" si="4"/>
        <v>97.664984514144749</v>
      </c>
      <c r="Y11" s="139" t="s">
        <v>480</v>
      </c>
    </row>
    <row r="12" spans="1:25" ht="57" customHeight="1" x14ac:dyDescent="0.3">
      <c r="A12" s="6"/>
      <c r="B12" s="5"/>
      <c r="C12" s="7"/>
      <c r="D12" s="7"/>
      <c r="E12" s="5"/>
      <c r="F12" s="19" t="s">
        <v>502</v>
      </c>
      <c r="G12" s="23"/>
      <c r="H12" s="24" t="s">
        <v>503</v>
      </c>
      <c r="I12" s="24"/>
      <c r="J12" s="28"/>
      <c r="K12" s="28"/>
      <c r="L12" s="28"/>
      <c r="M12" s="28"/>
      <c r="N12" s="28"/>
      <c r="O12" s="28"/>
      <c r="P12" s="25"/>
      <c r="Q12" s="28">
        <v>958438.8</v>
      </c>
      <c r="R12" s="28">
        <v>655390.04</v>
      </c>
      <c r="S12" s="46"/>
      <c r="T12" s="47"/>
      <c r="U12" s="48"/>
      <c r="V12" s="137">
        <v>655390.04</v>
      </c>
      <c r="W12" s="49">
        <f t="shared" si="5"/>
        <v>100</v>
      </c>
      <c r="X12" s="137">
        <f t="shared" ref="X12:X13" si="6">SUM(V12/Q12*100)</f>
        <v>68.381000435291227</v>
      </c>
      <c r="Y12" s="139" t="s">
        <v>582</v>
      </c>
    </row>
    <row r="13" spans="1:25" ht="33.6" customHeight="1" x14ac:dyDescent="0.3">
      <c r="A13" s="6"/>
      <c r="B13" s="5"/>
      <c r="C13" s="7"/>
      <c r="D13" s="7"/>
      <c r="E13" s="5"/>
      <c r="F13" s="19" t="s">
        <v>504</v>
      </c>
      <c r="G13" s="23"/>
      <c r="H13" s="24" t="s">
        <v>505</v>
      </c>
      <c r="I13" s="24"/>
      <c r="J13" s="28"/>
      <c r="K13" s="28"/>
      <c r="L13" s="28"/>
      <c r="M13" s="28"/>
      <c r="N13" s="28"/>
      <c r="O13" s="28"/>
      <c r="P13" s="25"/>
      <c r="Q13" s="28">
        <v>9682</v>
      </c>
      <c r="R13" s="28">
        <v>9675.44</v>
      </c>
      <c r="S13" s="46"/>
      <c r="T13" s="47"/>
      <c r="U13" s="48"/>
      <c r="V13" s="137">
        <v>9675.44</v>
      </c>
      <c r="W13" s="49">
        <f t="shared" si="5"/>
        <v>100</v>
      </c>
      <c r="X13" s="137">
        <f t="shared" si="6"/>
        <v>99.932245403842188</v>
      </c>
      <c r="Y13" s="139" t="s">
        <v>583</v>
      </c>
    </row>
    <row r="14" spans="1:25" ht="37.799999999999997" customHeight="1" x14ac:dyDescent="0.3">
      <c r="A14" s="6"/>
      <c r="B14" s="5"/>
      <c r="C14" s="7"/>
      <c r="D14" s="7"/>
      <c r="E14" s="5"/>
      <c r="F14" s="19" t="s">
        <v>44</v>
      </c>
      <c r="G14" s="23" t="s">
        <v>23</v>
      </c>
      <c r="H14" s="24" t="s">
        <v>81</v>
      </c>
      <c r="I14" s="24"/>
      <c r="J14" s="28">
        <v>0</v>
      </c>
      <c r="K14" s="28">
        <v>0</v>
      </c>
      <c r="L14" s="28">
        <v>0</v>
      </c>
      <c r="M14" s="28"/>
      <c r="N14" s="28">
        <v>42388000</v>
      </c>
      <c r="O14" s="28">
        <v>42388000</v>
      </c>
      <c r="P14" s="28">
        <f>SUM(O14/N14*100)</f>
        <v>100</v>
      </c>
      <c r="Q14" s="28">
        <v>32373410</v>
      </c>
      <c r="R14" s="28">
        <v>33257182</v>
      </c>
      <c r="S14" s="46"/>
      <c r="T14" s="47"/>
      <c r="U14" s="48"/>
      <c r="V14" s="137">
        <v>33257182</v>
      </c>
      <c r="W14" s="49">
        <f t="shared" si="5"/>
        <v>100</v>
      </c>
      <c r="X14" s="137">
        <f t="shared" si="4"/>
        <v>102.72993175572174</v>
      </c>
      <c r="Y14" s="139" t="s">
        <v>584</v>
      </c>
    </row>
    <row r="15" spans="1:25" ht="29.4" customHeight="1" x14ac:dyDescent="0.3">
      <c r="A15" s="6" t="s">
        <v>8</v>
      </c>
      <c r="B15" s="5">
        <v>980</v>
      </c>
      <c r="C15" s="7" t="s">
        <v>6</v>
      </c>
      <c r="D15" s="7"/>
      <c r="E15" s="5"/>
      <c r="F15" s="61" t="s">
        <v>258</v>
      </c>
      <c r="G15" s="23" t="s">
        <v>23</v>
      </c>
      <c r="H15" s="40" t="s">
        <v>82</v>
      </c>
      <c r="I15" s="40"/>
      <c r="J15" s="25">
        <f>SUM(J16)</f>
        <v>42832859.420000002</v>
      </c>
      <c r="K15" s="25">
        <f>SUM(K16)</f>
        <v>39567980.069999993</v>
      </c>
      <c r="L15" s="25">
        <f>SUM(K15/J15*100)</f>
        <v>92.377629244907382</v>
      </c>
      <c r="M15" s="25"/>
      <c r="N15" s="25">
        <f>SUM(N16)</f>
        <v>160586128.40000001</v>
      </c>
      <c r="O15" s="25">
        <f>SUM(O16)</f>
        <v>156326678.56999999</v>
      </c>
      <c r="P15" s="25">
        <f>SUM(O15/N15*100)</f>
        <v>97.347560544339018</v>
      </c>
      <c r="Q15" s="25">
        <f>SUM(Q16)</f>
        <v>214500453.56999999</v>
      </c>
      <c r="R15" s="25">
        <f>SUM(R16)</f>
        <v>208770596.01000002</v>
      </c>
      <c r="S15" s="58"/>
      <c r="T15" s="59"/>
      <c r="U15" s="53"/>
      <c r="V15" s="25">
        <f>SUM(V16)</f>
        <v>208351267.00000003</v>
      </c>
      <c r="W15" s="52">
        <f t="shared" si="5"/>
        <v>99.799143644740127</v>
      </c>
      <c r="X15" s="137">
        <f>SUM(V15/Q15*100)</f>
        <v>97.133252416180454</v>
      </c>
      <c r="Y15" s="139" t="s">
        <v>657</v>
      </c>
    </row>
    <row r="16" spans="1:25" ht="24.6" customHeight="1" x14ac:dyDescent="0.3">
      <c r="A16" s="6"/>
      <c r="B16" s="5"/>
      <c r="C16" s="7"/>
      <c r="D16" s="7"/>
      <c r="E16" s="5"/>
      <c r="F16" s="26" t="s">
        <v>135</v>
      </c>
      <c r="G16" s="23"/>
      <c r="H16" s="41" t="s">
        <v>84</v>
      </c>
      <c r="I16" s="41"/>
      <c r="J16" s="28">
        <f>SUM(J17:J22)</f>
        <v>42832859.420000002</v>
      </c>
      <c r="K16" s="28">
        <f>SUM(K17:K22)</f>
        <v>39567980.069999993</v>
      </c>
      <c r="L16" s="28">
        <f>SUM(K16/J16*100)</f>
        <v>92.377629244907382</v>
      </c>
      <c r="M16" s="28"/>
      <c r="N16" s="28">
        <f>SUM(N17:N22)</f>
        <v>160586128.40000001</v>
      </c>
      <c r="O16" s="28">
        <f>SUM(O17:O22)</f>
        <v>156326678.56999999</v>
      </c>
      <c r="P16" s="28">
        <f>SUM(O16/N16*100)</f>
        <v>97.347560544339018</v>
      </c>
      <c r="Q16" s="28">
        <f>SUM(Q17:Q26)</f>
        <v>214500453.56999999</v>
      </c>
      <c r="R16" s="28">
        <f>SUM(R17:R26)</f>
        <v>208770596.01000002</v>
      </c>
      <c r="S16" s="58"/>
      <c r="T16" s="59"/>
      <c r="U16" s="53"/>
      <c r="V16" s="28">
        <f>SUM(V17:V26)</f>
        <v>208351267.00000003</v>
      </c>
      <c r="W16" s="49">
        <f t="shared" si="5"/>
        <v>99.799143644740127</v>
      </c>
      <c r="X16" s="137">
        <f>SUM(V16/Q16*100)</f>
        <v>97.133252416180454</v>
      </c>
      <c r="Y16" s="139" t="s">
        <v>657</v>
      </c>
    </row>
    <row r="17" spans="1:26" ht="43.2" customHeight="1" x14ac:dyDescent="0.3">
      <c r="A17" s="6"/>
      <c r="B17" s="5"/>
      <c r="C17" s="7"/>
      <c r="D17" s="7"/>
      <c r="E17" s="5"/>
      <c r="F17" s="19" t="s">
        <v>43</v>
      </c>
      <c r="G17" s="23"/>
      <c r="H17" s="41" t="s">
        <v>86</v>
      </c>
      <c r="I17" s="41"/>
      <c r="J17" s="28">
        <v>861222.65</v>
      </c>
      <c r="K17" s="28">
        <v>861222.65</v>
      </c>
      <c r="L17" s="28">
        <f>SUM(K17/J17*100)</f>
        <v>100</v>
      </c>
      <c r="M17" s="28"/>
      <c r="N17" s="28">
        <v>0</v>
      </c>
      <c r="O17" s="28">
        <v>0</v>
      </c>
      <c r="P17" s="28">
        <v>0</v>
      </c>
      <c r="Q17" s="28">
        <v>200000</v>
      </c>
      <c r="R17" s="28">
        <v>983633.95</v>
      </c>
      <c r="S17" s="58"/>
      <c r="T17" s="59"/>
      <c r="U17" s="53"/>
      <c r="V17" s="137">
        <v>983633.95</v>
      </c>
      <c r="W17" s="49">
        <f t="shared" ref="W17" si="7">SUM(V17/R17*100)</f>
        <v>100</v>
      </c>
      <c r="X17" s="137">
        <f t="shared" ref="X17:X25" si="8">SUM(V17/Q17*100)</f>
        <v>491.81697499999996</v>
      </c>
      <c r="Y17" s="139" t="s">
        <v>591</v>
      </c>
    </row>
    <row r="18" spans="1:26" ht="48.6" customHeight="1" x14ac:dyDescent="0.3">
      <c r="A18" s="6"/>
      <c r="B18" s="5"/>
      <c r="C18" s="7"/>
      <c r="D18" s="7"/>
      <c r="E18" s="5"/>
      <c r="F18" s="62" t="s">
        <v>42</v>
      </c>
      <c r="G18" s="81" t="s">
        <v>23</v>
      </c>
      <c r="H18" s="81" t="s">
        <v>85</v>
      </c>
      <c r="I18" s="81"/>
      <c r="J18" s="82">
        <v>41851903.600000001</v>
      </c>
      <c r="K18" s="82">
        <v>38616565.729999997</v>
      </c>
      <c r="L18" s="82">
        <f>SUM(K18/J18*100)</f>
        <v>92.26955624068674</v>
      </c>
      <c r="M18" s="82"/>
      <c r="N18" s="82">
        <v>0</v>
      </c>
      <c r="O18" s="82">
        <v>0</v>
      </c>
      <c r="P18" s="83">
        <v>0</v>
      </c>
      <c r="Q18" s="82">
        <v>52290725.539999999</v>
      </c>
      <c r="R18" s="82">
        <v>49430642.759999998</v>
      </c>
      <c r="S18" s="140"/>
      <c r="T18" s="141"/>
      <c r="U18" s="101"/>
      <c r="V18" s="99">
        <v>49430642.759999998</v>
      </c>
      <c r="W18" s="84">
        <f>SUM(V18/R18*100)</f>
        <v>100</v>
      </c>
      <c r="X18" s="99">
        <f t="shared" si="8"/>
        <v>94.53042054692439</v>
      </c>
      <c r="Y18" s="139" t="s">
        <v>585</v>
      </c>
    </row>
    <row r="19" spans="1:26" ht="22.8" hidden="1" customHeight="1" x14ac:dyDescent="0.3">
      <c r="A19" s="6"/>
      <c r="B19" s="5"/>
      <c r="C19" s="7"/>
      <c r="D19" s="7"/>
      <c r="E19" s="5"/>
      <c r="F19" s="19" t="s">
        <v>64</v>
      </c>
      <c r="G19" s="23" t="s">
        <v>23</v>
      </c>
      <c r="H19" s="23" t="s">
        <v>252</v>
      </c>
      <c r="I19" s="23"/>
      <c r="J19" s="28">
        <v>0</v>
      </c>
      <c r="K19" s="28">
        <v>0</v>
      </c>
      <c r="L19" s="28">
        <v>0</v>
      </c>
      <c r="M19" s="28"/>
      <c r="N19" s="28">
        <v>11973317.4</v>
      </c>
      <c r="O19" s="28">
        <v>8928977.0700000003</v>
      </c>
      <c r="P19" s="28">
        <f t="shared" ref="P19:P27" si="9">SUM(O19/N19*100)</f>
        <v>74.573961181384874</v>
      </c>
      <c r="Q19" s="28"/>
      <c r="R19" s="28"/>
      <c r="S19" s="58"/>
      <c r="T19" s="59"/>
      <c r="U19" s="53"/>
      <c r="V19" s="137"/>
      <c r="W19" s="51" t="e">
        <f>SUM(V19/R19*100)</f>
        <v>#DIV/0!</v>
      </c>
      <c r="X19" s="137" t="e">
        <f t="shared" si="8"/>
        <v>#DIV/0!</v>
      </c>
      <c r="Y19" s="139"/>
    </row>
    <row r="20" spans="1:26" ht="28.2" hidden="1" customHeight="1" x14ac:dyDescent="0.3">
      <c r="A20" s="6"/>
      <c r="B20" s="5"/>
      <c r="C20" s="7"/>
      <c r="D20" s="7"/>
      <c r="E20" s="5"/>
      <c r="F20" s="19" t="s">
        <v>368</v>
      </c>
      <c r="G20" s="23" t="s">
        <v>23</v>
      </c>
      <c r="H20" s="23" t="s">
        <v>369</v>
      </c>
      <c r="I20" s="23"/>
      <c r="J20" s="28">
        <v>119733.17</v>
      </c>
      <c r="K20" s="28">
        <v>90191.69</v>
      </c>
      <c r="L20" s="28">
        <f>SUM(K20/J20*100)</f>
        <v>75.327238057757924</v>
      </c>
      <c r="M20" s="28"/>
      <c r="N20" s="28">
        <v>0</v>
      </c>
      <c r="O20" s="28">
        <v>0</v>
      </c>
      <c r="P20" s="28">
        <v>0</v>
      </c>
      <c r="Q20" s="28"/>
      <c r="R20" s="28"/>
      <c r="S20" s="58"/>
      <c r="T20" s="59"/>
      <c r="U20" s="53"/>
      <c r="V20" s="137"/>
      <c r="W20" s="49" t="e">
        <f t="shared" ref="W20:W45" si="10">SUM(V20/R20*100)</f>
        <v>#DIV/0!</v>
      </c>
      <c r="X20" s="137" t="e">
        <f t="shared" si="8"/>
        <v>#DIV/0!</v>
      </c>
      <c r="Y20" s="139"/>
    </row>
    <row r="21" spans="1:26" ht="37.799999999999997" customHeight="1" x14ac:dyDescent="0.3">
      <c r="A21" s="6"/>
      <c r="B21" s="5"/>
      <c r="C21" s="7"/>
      <c r="D21" s="7"/>
      <c r="E21" s="5"/>
      <c r="F21" s="19" t="s">
        <v>45</v>
      </c>
      <c r="G21" s="23" t="s">
        <v>23</v>
      </c>
      <c r="H21" s="23" t="s">
        <v>87</v>
      </c>
      <c r="I21" s="23"/>
      <c r="J21" s="28">
        <v>0</v>
      </c>
      <c r="K21" s="28">
        <v>0</v>
      </c>
      <c r="L21" s="28">
        <v>0</v>
      </c>
      <c r="M21" s="28"/>
      <c r="N21" s="28">
        <v>137884000</v>
      </c>
      <c r="O21" s="28">
        <v>137884000</v>
      </c>
      <c r="P21" s="28">
        <f t="shared" si="9"/>
        <v>100</v>
      </c>
      <c r="Q21" s="28">
        <v>130035975</v>
      </c>
      <c r="R21" s="28">
        <v>130352510</v>
      </c>
      <c r="S21" s="58"/>
      <c r="T21" s="59"/>
      <c r="U21" s="53"/>
      <c r="V21" s="137">
        <v>130352510</v>
      </c>
      <c r="W21" s="49">
        <f t="shared" si="10"/>
        <v>100</v>
      </c>
      <c r="X21" s="137">
        <f t="shared" si="8"/>
        <v>100.24342109943036</v>
      </c>
      <c r="Y21" s="139" t="s">
        <v>584</v>
      </c>
    </row>
    <row r="22" spans="1:26" ht="51" customHeight="1" x14ac:dyDescent="0.3">
      <c r="A22" s="6"/>
      <c r="B22" s="5"/>
      <c r="C22" s="7"/>
      <c r="D22" s="7"/>
      <c r="E22" s="5"/>
      <c r="F22" s="19" t="s">
        <v>403</v>
      </c>
      <c r="G22" s="23"/>
      <c r="H22" s="23" t="s">
        <v>253</v>
      </c>
      <c r="I22" s="23"/>
      <c r="J22" s="28">
        <v>0</v>
      </c>
      <c r="K22" s="28">
        <v>0</v>
      </c>
      <c r="L22" s="28">
        <v>0</v>
      </c>
      <c r="M22" s="28"/>
      <c r="N22" s="28">
        <v>10728811</v>
      </c>
      <c r="O22" s="28">
        <v>9513701.5</v>
      </c>
      <c r="P22" s="28">
        <f t="shared" si="9"/>
        <v>88.674332132423615</v>
      </c>
      <c r="Q22" s="28">
        <v>5571750</v>
      </c>
      <c r="R22" s="28">
        <v>5571750</v>
      </c>
      <c r="S22" s="58"/>
      <c r="T22" s="59"/>
      <c r="U22" s="53"/>
      <c r="V22" s="137">
        <v>5571750</v>
      </c>
      <c r="W22" s="49">
        <f t="shared" si="10"/>
        <v>100</v>
      </c>
      <c r="X22" s="137">
        <f t="shared" si="8"/>
        <v>100</v>
      </c>
      <c r="Y22" s="139" t="s">
        <v>586</v>
      </c>
    </row>
    <row r="23" spans="1:26" ht="43.2" customHeight="1" x14ac:dyDescent="0.3">
      <c r="A23" s="6"/>
      <c r="B23" s="5"/>
      <c r="C23" s="7"/>
      <c r="D23" s="7"/>
      <c r="E23" s="5"/>
      <c r="F23" s="19" t="s">
        <v>443</v>
      </c>
      <c r="G23" s="23"/>
      <c r="H23" s="23" t="s">
        <v>444</v>
      </c>
      <c r="I23" s="23"/>
      <c r="J23" s="73"/>
      <c r="K23" s="28"/>
      <c r="L23" s="28"/>
      <c r="M23" s="28"/>
      <c r="N23" s="73"/>
      <c r="O23" s="28"/>
      <c r="P23" s="28"/>
      <c r="Q23" s="28">
        <v>14742000</v>
      </c>
      <c r="R23" s="28">
        <v>12051000</v>
      </c>
      <c r="S23" s="58"/>
      <c r="T23" s="59"/>
      <c r="U23" s="53"/>
      <c r="V23" s="137">
        <v>11631670.99</v>
      </c>
      <c r="W23" s="49">
        <f t="shared" si="10"/>
        <v>96.520379968467353</v>
      </c>
      <c r="X23" s="137">
        <f t="shared" si="8"/>
        <v>78.901580450413789</v>
      </c>
      <c r="Y23" s="139" t="s">
        <v>583</v>
      </c>
    </row>
    <row r="24" spans="1:26" ht="37.799999999999997" customHeight="1" x14ac:dyDescent="0.3">
      <c r="A24" s="6"/>
      <c r="B24" s="5"/>
      <c r="C24" s="7"/>
      <c r="D24" s="7"/>
      <c r="E24" s="5"/>
      <c r="F24" s="19" t="s">
        <v>441</v>
      </c>
      <c r="G24" s="23"/>
      <c r="H24" s="23" t="s">
        <v>442</v>
      </c>
      <c r="I24" s="23"/>
      <c r="J24" s="73"/>
      <c r="K24" s="28"/>
      <c r="L24" s="28"/>
      <c r="M24" s="28"/>
      <c r="N24" s="73"/>
      <c r="O24" s="28"/>
      <c r="P24" s="28"/>
      <c r="Q24" s="28">
        <v>8646820</v>
      </c>
      <c r="R24" s="28">
        <v>8646820</v>
      </c>
      <c r="S24" s="58"/>
      <c r="T24" s="59"/>
      <c r="U24" s="53"/>
      <c r="V24" s="137">
        <v>8646820</v>
      </c>
      <c r="W24" s="49">
        <f t="shared" si="10"/>
        <v>100</v>
      </c>
      <c r="X24" s="137">
        <f t="shared" si="8"/>
        <v>100</v>
      </c>
      <c r="Y24" s="139" t="s">
        <v>586</v>
      </c>
    </row>
    <row r="25" spans="1:26" ht="52.8" customHeight="1" x14ac:dyDescent="0.3">
      <c r="A25" s="6"/>
      <c r="B25" s="5"/>
      <c r="C25" s="7"/>
      <c r="D25" s="7"/>
      <c r="E25" s="5"/>
      <c r="F25" s="19" t="s">
        <v>368</v>
      </c>
      <c r="G25" s="23"/>
      <c r="H25" s="24" t="s">
        <v>369</v>
      </c>
      <c r="I25" s="23"/>
      <c r="J25" s="73"/>
      <c r="K25" s="28"/>
      <c r="L25" s="28"/>
      <c r="M25" s="28"/>
      <c r="N25" s="73"/>
      <c r="O25" s="28"/>
      <c r="P25" s="28"/>
      <c r="Q25" s="28">
        <v>209274.46</v>
      </c>
      <c r="R25" s="28">
        <v>23281.4</v>
      </c>
      <c r="S25" s="58"/>
      <c r="T25" s="59"/>
      <c r="U25" s="53"/>
      <c r="V25" s="137">
        <v>23281.4</v>
      </c>
      <c r="W25" s="49">
        <f t="shared" si="10"/>
        <v>100</v>
      </c>
      <c r="X25" s="137">
        <f t="shared" si="8"/>
        <v>11.124816664202598</v>
      </c>
      <c r="Y25" s="139" t="s">
        <v>587</v>
      </c>
    </row>
    <row r="26" spans="1:26" ht="36" customHeight="1" x14ac:dyDescent="0.3">
      <c r="A26" s="6"/>
      <c r="B26" s="5"/>
      <c r="C26" s="7"/>
      <c r="D26" s="7"/>
      <c r="E26" s="5"/>
      <c r="F26" s="19" t="s">
        <v>506</v>
      </c>
      <c r="G26" s="40"/>
      <c r="H26" s="23" t="s">
        <v>252</v>
      </c>
      <c r="I26" s="28">
        <v>6078</v>
      </c>
      <c r="J26" s="19" t="s">
        <v>404</v>
      </c>
      <c r="K26" s="23"/>
      <c r="L26" s="23" t="s">
        <v>405</v>
      </c>
      <c r="M26" s="28">
        <v>6078</v>
      </c>
      <c r="N26" s="19" t="s">
        <v>404</v>
      </c>
      <c r="O26" s="23"/>
      <c r="P26" s="23" t="s">
        <v>405</v>
      </c>
      <c r="Q26" s="28">
        <v>2803908.57</v>
      </c>
      <c r="R26" s="28">
        <v>1710957.9</v>
      </c>
      <c r="S26" s="58"/>
      <c r="T26" s="150"/>
      <c r="U26" s="151"/>
      <c r="V26" s="137">
        <v>1710957.9</v>
      </c>
      <c r="W26" s="49">
        <f t="shared" ref="W26" si="11">SUM(V26/R26*100)</f>
        <v>100</v>
      </c>
      <c r="X26" s="137">
        <f>SUM(V26/Q26*100)</f>
        <v>61.020459736317292</v>
      </c>
      <c r="Y26" s="139" t="s">
        <v>582</v>
      </c>
      <c r="Z26" s="152"/>
    </row>
    <row r="27" spans="1:26" ht="42.6" customHeight="1" x14ac:dyDescent="0.3">
      <c r="A27" s="6"/>
      <c r="B27" s="5"/>
      <c r="C27" s="7"/>
      <c r="D27" s="7"/>
      <c r="E27" s="5"/>
      <c r="F27" s="17" t="s">
        <v>259</v>
      </c>
      <c r="G27" s="23" t="s">
        <v>23</v>
      </c>
      <c r="H27" s="40" t="s">
        <v>88</v>
      </c>
      <c r="I27" s="40"/>
      <c r="J27" s="25">
        <f>SUM(J28,J30)</f>
        <v>15910943.880000001</v>
      </c>
      <c r="K27" s="25">
        <f>SUM(K28,K30)</f>
        <v>15910943.880000001</v>
      </c>
      <c r="L27" s="25">
        <f t="shared" ref="L27:L31" si="12">SUM(K27/J27*100)</f>
        <v>100</v>
      </c>
      <c r="M27" s="25"/>
      <c r="N27" s="25">
        <f>SUM(N28,N30)</f>
        <v>1893058</v>
      </c>
      <c r="O27" s="25">
        <f>SUM(O28,O30)</f>
        <v>1803749.25</v>
      </c>
      <c r="P27" s="25">
        <f t="shared" si="9"/>
        <v>95.282302496806764</v>
      </c>
      <c r="Q27" s="25">
        <f>SUM(Q28+Q30)</f>
        <v>16077538.5</v>
      </c>
      <c r="R27" s="25">
        <f>SUM(R28+R30)</f>
        <v>19939722.32</v>
      </c>
      <c r="S27" s="58"/>
      <c r="T27" s="59"/>
      <c r="U27" s="53"/>
      <c r="V27" s="25">
        <f>SUM(V28+V30)</f>
        <v>19936018.719999999</v>
      </c>
      <c r="W27" s="39">
        <f t="shared" si="10"/>
        <v>99.981426020179399</v>
      </c>
      <c r="X27" s="137">
        <f>SUM(V27/Q27*100)</f>
        <v>123.99919751397266</v>
      </c>
      <c r="Y27" s="139"/>
    </row>
    <row r="28" spans="1:26" ht="43.8" customHeight="1" x14ac:dyDescent="0.3">
      <c r="A28" s="6"/>
      <c r="B28" s="5"/>
      <c r="C28" s="7"/>
      <c r="D28" s="7"/>
      <c r="E28" s="5"/>
      <c r="F28" s="85" t="s">
        <v>136</v>
      </c>
      <c r="G28" s="81"/>
      <c r="H28" s="81" t="s">
        <v>89</v>
      </c>
      <c r="I28" s="81"/>
      <c r="J28" s="82">
        <f>SUM(J29:J29)</f>
        <v>14812501.390000001</v>
      </c>
      <c r="K28" s="82">
        <f>SUM(K29:K29)</f>
        <v>14812501.390000001</v>
      </c>
      <c r="L28" s="82">
        <f t="shared" si="12"/>
        <v>100</v>
      </c>
      <c r="M28" s="82"/>
      <c r="N28" s="82">
        <f>SUM(N29:N29)</f>
        <v>0</v>
      </c>
      <c r="O28" s="82">
        <v>0</v>
      </c>
      <c r="P28" s="83">
        <v>0</v>
      </c>
      <c r="Q28" s="82">
        <f>SUM(Q29)</f>
        <v>14000000</v>
      </c>
      <c r="R28" s="82">
        <f>SUM(R29)</f>
        <v>17946661.23</v>
      </c>
      <c r="S28" s="140"/>
      <c r="T28" s="141"/>
      <c r="U28" s="101"/>
      <c r="V28" s="99">
        <f>SUM(V29)</f>
        <v>17946661.23</v>
      </c>
      <c r="W28" s="84">
        <f t="shared" si="10"/>
        <v>100</v>
      </c>
      <c r="X28" s="99">
        <f>SUM(V28/Q28*100)</f>
        <v>128.19043735714286</v>
      </c>
      <c r="Y28" s="161" t="s">
        <v>588</v>
      </c>
    </row>
    <row r="29" spans="1:26" ht="32.4" customHeight="1" x14ac:dyDescent="0.3">
      <c r="A29" s="6"/>
      <c r="B29" s="5"/>
      <c r="C29" s="7"/>
      <c r="D29" s="7"/>
      <c r="E29" s="5"/>
      <c r="F29" s="62" t="s">
        <v>42</v>
      </c>
      <c r="G29" s="81" t="s">
        <v>23</v>
      </c>
      <c r="H29" s="81" t="s">
        <v>90</v>
      </c>
      <c r="I29" s="81"/>
      <c r="J29" s="82">
        <v>14812501.390000001</v>
      </c>
      <c r="K29" s="82">
        <v>14812501.390000001</v>
      </c>
      <c r="L29" s="82">
        <f t="shared" si="12"/>
        <v>100</v>
      </c>
      <c r="M29" s="82"/>
      <c r="N29" s="82">
        <v>0</v>
      </c>
      <c r="O29" s="82">
        <v>0</v>
      </c>
      <c r="P29" s="83">
        <v>0</v>
      </c>
      <c r="Q29" s="82">
        <v>14000000</v>
      </c>
      <c r="R29" s="82">
        <v>17946661.23</v>
      </c>
      <c r="S29" s="140"/>
      <c r="T29" s="141"/>
      <c r="U29" s="101"/>
      <c r="V29" s="99">
        <v>17946661.23</v>
      </c>
      <c r="W29" s="84">
        <f t="shared" si="10"/>
        <v>100</v>
      </c>
      <c r="X29" s="99">
        <f>SUM(V29/Q29*100)</f>
        <v>128.19043735714286</v>
      </c>
      <c r="Y29" s="162"/>
    </row>
    <row r="30" spans="1:26" ht="28.2" customHeight="1" x14ac:dyDescent="0.3">
      <c r="A30" s="6"/>
      <c r="B30" s="5"/>
      <c r="C30" s="7"/>
      <c r="D30" s="7"/>
      <c r="E30" s="5"/>
      <c r="F30" s="87" t="s">
        <v>137</v>
      </c>
      <c r="G30" s="81" t="s">
        <v>23</v>
      </c>
      <c r="H30" s="81" t="s">
        <v>91</v>
      </c>
      <c r="I30" s="81"/>
      <c r="J30" s="82">
        <f>SUM(J31:J32)</f>
        <v>1098442.49</v>
      </c>
      <c r="K30" s="82">
        <f>SUM(K31)</f>
        <v>1098442.49</v>
      </c>
      <c r="L30" s="82">
        <f t="shared" si="12"/>
        <v>100</v>
      </c>
      <c r="M30" s="82"/>
      <c r="N30" s="82">
        <f>SUM(N31:N32)</f>
        <v>1893058</v>
      </c>
      <c r="O30" s="82">
        <f>SUM(O31:O32)</f>
        <v>1803749.25</v>
      </c>
      <c r="P30" s="82">
        <f>SUM(O30/N30*100)</f>
        <v>95.282302496806764</v>
      </c>
      <c r="Q30" s="82">
        <f>SUM(Q31:Q32)</f>
        <v>2077538.5</v>
      </c>
      <c r="R30" s="82">
        <f>SUM(R31:R32)</f>
        <v>1993061.0899999999</v>
      </c>
      <c r="S30" s="140"/>
      <c r="T30" s="141"/>
      <c r="U30" s="101"/>
      <c r="V30" s="99">
        <f>SUM(V31:V32)</f>
        <v>1989357.49</v>
      </c>
      <c r="W30" s="84">
        <f t="shared" si="10"/>
        <v>99.814175289529146</v>
      </c>
      <c r="X30" s="99">
        <f>SUM(V30/Q30*100)</f>
        <v>95.755505373305965</v>
      </c>
      <c r="Y30" s="79" t="s">
        <v>656</v>
      </c>
    </row>
    <row r="31" spans="1:26" ht="55.2" customHeight="1" x14ac:dyDescent="0.3">
      <c r="A31" s="6"/>
      <c r="B31" s="5"/>
      <c r="C31" s="7"/>
      <c r="D31" s="7"/>
      <c r="E31" s="5"/>
      <c r="F31" s="62" t="s">
        <v>46</v>
      </c>
      <c r="G31" s="81"/>
      <c r="H31" s="81" t="s">
        <v>93</v>
      </c>
      <c r="I31" s="81"/>
      <c r="J31" s="82">
        <v>1098442.49</v>
      </c>
      <c r="K31" s="82">
        <v>1098442.49</v>
      </c>
      <c r="L31" s="82">
        <f t="shared" si="12"/>
        <v>100</v>
      </c>
      <c r="M31" s="82"/>
      <c r="N31" s="82">
        <v>0</v>
      </c>
      <c r="O31" s="82">
        <v>0</v>
      </c>
      <c r="P31" s="82">
        <v>0</v>
      </c>
      <c r="Q31" s="82">
        <v>1220000</v>
      </c>
      <c r="R31" s="82">
        <v>1095324.69</v>
      </c>
      <c r="S31" s="140"/>
      <c r="T31" s="141"/>
      <c r="U31" s="101"/>
      <c r="V31" s="99">
        <v>1095324.69</v>
      </c>
      <c r="W31" s="84">
        <f t="shared" si="10"/>
        <v>100</v>
      </c>
      <c r="X31" s="99">
        <f t="shared" ref="X31:X32" si="13">SUM(V31/Q31*100)</f>
        <v>89.780712295081969</v>
      </c>
      <c r="Y31" s="79" t="s">
        <v>589</v>
      </c>
    </row>
    <row r="32" spans="1:26" ht="67.2" customHeight="1" x14ac:dyDescent="0.3">
      <c r="A32" s="6"/>
      <c r="B32" s="5"/>
      <c r="C32" s="7"/>
      <c r="D32" s="7"/>
      <c r="E32" s="5"/>
      <c r="F32" s="62" t="s">
        <v>206</v>
      </c>
      <c r="G32" s="81" t="s">
        <v>23</v>
      </c>
      <c r="H32" s="81" t="s">
        <v>92</v>
      </c>
      <c r="I32" s="81"/>
      <c r="J32" s="82">
        <v>0</v>
      </c>
      <c r="K32" s="82">
        <v>0</v>
      </c>
      <c r="L32" s="82">
        <v>0</v>
      </c>
      <c r="M32" s="82"/>
      <c r="N32" s="82">
        <v>1893058</v>
      </c>
      <c r="O32" s="82">
        <v>1803749.25</v>
      </c>
      <c r="P32" s="82">
        <f t="shared" ref="P32:P37" si="14">SUM(O32/N32*100)</f>
        <v>95.282302496806764</v>
      </c>
      <c r="Q32" s="82">
        <v>857538.5</v>
      </c>
      <c r="R32" s="82">
        <v>897736.4</v>
      </c>
      <c r="S32" s="140"/>
      <c r="T32" s="141"/>
      <c r="U32" s="101"/>
      <c r="V32" s="99">
        <v>894032.8</v>
      </c>
      <c r="W32" s="84">
        <f t="shared" si="10"/>
        <v>99.587451283026965</v>
      </c>
      <c r="X32" s="99">
        <f t="shared" si="13"/>
        <v>104.25570397130859</v>
      </c>
      <c r="Y32" s="79" t="s">
        <v>593</v>
      </c>
    </row>
    <row r="33" spans="1:25" ht="25.8" customHeight="1" x14ac:dyDescent="0.3">
      <c r="A33" s="6"/>
      <c r="B33" s="5"/>
      <c r="C33" s="7"/>
      <c r="D33" s="7"/>
      <c r="E33" s="5"/>
      <c r="F33" s="88" t="s">
        <v>138</v>
      </c>
      <c r="G33" s="81" t="s">
        <v>23</v>
      </c>
      <c r="H33" s="89" t="s">
        <v>77</v>
      </c>
      <c r="I33" s="89"/>
      <c r="J33" s="83">
        <f>SUM(J34)</f>
        <v>14236734</v>
      </c>
      <c r="K33" s="83">
        <f>SUM(K34)</f>
        <v>14236734</v>
      </c>
      <c r="L33" s="83">
        <f t="shared" ref="L33:L45" si="15">SUM(K33/J33*100)</f>
        <v>100</v>
      </c>
      <c r="M33" s="83"/>
      <c r="N33" s="82">
        <v>0</v>
      </c>
      <c r="O33" s="82">
        <v>0</v>
      </c>
      <c r="P33" s="83">
        <v>0</v>
      </c>
      <c r="Q33" s="83">
        <f>SUM(Q34)</f>
        <v>14000000</v>
      </c>
      <c r="R33" s="83">
        <f>SUM(R34)</f>
        <v>14931477.17</v>
      </c>
      <c r="S33" s="90"/>
      <c r="T33" s="91"/>
      <c r="U33" s="92"/>
      <c r="V33" s="93">
        <f>SUM(V34)</f>
        <v>14931477.17</v>
      </c>
      <c r="W33" s="84">
        <f t="shared" si="10"/>
        <v>100</v>
      </c>
      <c r="X33" s="99">
        <f>SUM(V33/Q33*100)</f>
        <v>106.65340835714285</v>
      </c>
      <c r="Y33" s="161" t="s">
        <v>590</v>
      </c>
    </row>
    <row r="34" spans="1:25" ht="43.8" customHeight="1" x14ac:dyDescent="0.3">
      <c r="A34" s="6"/>
      <c r="B34" s="5">
        <v>980</v>
      </c>
      <c r="C34" s="7" t="s">
        <v>7</v>
      </c>
      <c r="D34" s="7"/>
      <c r="E34" s="5"/>
      <c r="F34" s="62" t="s">
        <v>42</v>
      </c>
      <c r="G34" s="81" t="s">
        <v>23</v>
      </c>
      <c r="H34" s="94" t="s">
        <v>277</v>
      </c>
      <c r="I34" s="94"/>
      <c r="J34" s="82">
        <v>14236734</v>
      </c>
      <c r="K34" s="82">
        <v>14236734</v>
      </c>
      <c r="L34" s="82">
        <f t="shared" si="15"/>
        <v>100</v>
      </c>
      <c r="M34" s="82"/>
      <c r="N34" s="82">
        <v>0</v>
      </c>
      <c r="O34" s="82">
        <v>0</v>
      </c>
      <c r="P34" s="83">
        <v>0</v>
      </c>
      <c r="Q34" s="82">
        <v>14000000</v>
      </c>
      <c r="R34" s="82">
        <v>14931477.17</v>
      </c>
      <c r="S34" s="140"/>
      <c r="T34" s="141"/>
      <c r="U34" s="101"/>
      <c r="V34" s="99">
        <v>14931477.17</v>
      </c>
      <c r="W34" s="84">
        <f t="shared" si="10"/>
        <v>100</v>
      </c>
      <c r="X34" s="99">
        <f>SUM(V34/Q34*100)</f>
        <v>106.65340835714285</v>
      </c>
      <c r="Y34" s="162"/>
    </row>
    <row r="35" spans="1:25" ht="43.8" customHeight="1" x14ac:dyDescent="0.3">
      <c r="A35" s="6"/>
      <c r="B35" s="5"/>
      <c r="C35" s="7"/>
      <c r="D35" s="7"/>
      <c r="E35" s="5"/>
      <c r="F35" s="88" t="s">
        <v>391</v>
      </c>
      <c r="G35" s="94"/>
      <c r="H35" s="89" t="s">
        <v>392</v>
      </c>
      <c r="I35" s="94"/>
      <c r="J35" s="82"/>
      <c r="K35" s="82"/>
      <c r="L35" s="82"/>
      <c r="M35" s="82"/>
      <c r="N35" s="82"/>
      <c r="O35" s="82"/>
      <c r="P35" s="83"/>
      <c r="Q35" s="83">
        <f>SUM(Q36)</f>
        <v>3340000</v>
      </c>
      <c r="R35" s="83">
        <f>SUM(R36)</f>
        <v>2290000</v>
      </c>
      <c r="S35" s="140"/>
      <c r="T35" s="141"/>
      <c r="U35" s="101"/>
      <c r="V35" s="83">
        <f>SUM(V36)</f>
        <v>2290000</v>
      </c>
      <c r="W35" s="84">
        <f t="shared" si="10"/>
        <v>100</v>
      </c>
      <c r="X35" s="99">
        <f t="shared" ref="X35:X36" si="16">SUM(V35/Q35*100)</f>
        <v>68.562874251497007</v>
      </c>
      <c r="Y35" s="142" t="s">
        <v>583</v>
      </c>
    </row>
    <row r="36" spans="1:25" ht="51.6" customHeight="1" x14ac:dyDescent="0.3">
      <c r="A36" s="6"/>
      <c r="B36" s="5"/>
      <c r="C36" s="7"/>
      <c r="D36" s="7"/>
      <c r="E36" s="5"/>
      <c r="F36" s="62" t="s">
        <v>393</v>
      </c>
      <c r="G36" s="94"/>
      <c r="H36" s="94" t="s">
        <v>507</v>
      </c>
      <c r="I36" s="94"/>
      <c r="J36" s="82"/>
      <c r="K36" s="82"/>
      <c r="L36" s="82"/>
      <c r="M36" s="82"/>
      <c r="N36" s="82"/>
      <c r="O36" s="82"/>
      <c r="P36" s="83"/>
      <c r="Q36" s="82">
        <v>3340000</v>
      </c>
      <c r="R36" s="82">
        <v>2290000</v>
      </c>
      <c r="S36" s="140"/>
      <c r="T36" s="141"/>
      <c r="U36" s="101"/>
      <c r="V36" s="99">
        <v>2290000</v>
      </c>
      <c r="W36" s="84">
        <f t="shared" si="10"/>
        <v>100</v>
      </c>
      <c r="X36" s="99">
        <f t="shared" si="16"/>
        <v>68.562874251497007</v>
      </c>
      <c r="Y36" s="142" t="s">
        <v>583</v>
      </c>
    </row>
    <row r="37" spans="1:25" ht="25.8" customHeight="1" x14ac:dyDescent="0.3">
      <c r="A37" s="9" t="s">
        <v>9</v>
      </c>
      <c r="B37" s="7"/>
      <c r="C37" s="7"/>
      <c r="D37" s="7"/>
      <c r="E37" s="7"/>
      <c r="F37" s="95" t="s">
        <v>260</v>
      </c>
      <c r="G37" s="89" t="s">
        <v>38</v>
      </c>
      <c r="H37" s="89" t="s">
        <v>94</v>
      </c>
      <c r="I37" s="89"/>
      <c r="J37" s="83" t="e">
        <f>SUM(J38,J41,#REF!,#REF!)</f>
        <v>#REF!</v>
      </c>
      <c r="K37" s="83" t="e">
        <f>SUM(K38,K41,#REF!)</f>
        <v>#REF!</v>
      </c>
      <c r="L37" s="83" t="e">
        <f t="shared" si="15"/>
        <v>#REF!</v>
      </c>
      <c r="M37" s="83"/>
      <c r="N37" s="83" t="e">
        <f>SUM(N38,N41,#REF!)</f>
        <v>#REF!</v>
      </c>
      <c r="O37" s="83" t="e">
        <f>SUM(O38,O41,#REF!)</f>
        <v>#REF!</v>
      </c>
      <c r="P37" s="83" t="e">
        <f t="shared" si="14"/>
        <v>#REF!</v>
      </c>
      <c r="Q37" s="83">
        <f>SUM(Q38+Q41+Q46+Q49+Q51+Q53)</f>
        <v>75336308.420000002</v>
      </c>
      <c r="R37" s="83">
        <f>SUM(R38+R41+R46+R49+R51+R53)</f>
        <v>70472713.050000012</v>
      </c>
      <c r="S37" s="90"/>
      <c r="T37" s="91"/>
      <c r="U37" s="92"/>
      <c r="V37" s="83">
        <f t="shared" ref="V37" si="17">SUM(V38+V41+V46+V49+V51+V53)</f>
        <v>69825131.170000002</v>
      </c>
      <c r="W37" s="112">
        <f t="shared" si="10"/>
        <v>99.081088478116968</v>
      </c>
      <c r="X37" s="99">
        <f t="shared" ref="X37:X45" si="18">SUM(V37/Q37*100)</f>
        <v>92.684566890011141</v>
      </c>
      <c r="Y37" s="79" t="s">
        <v>655</v>
      </c>
    </row>
    <row r="38" spans="1:25" ht="26.4" customHeight="1" x14ac:dyDescent="0.3">
      <c r="A38" s="9"/>
      <c r="B38" s="7"/>
      <c r="C38" s="7"/>
      <c r="D38" s="7"/>
      <c r="E38" s="7"/>
      <c r="F38" s="96" t="s">
        <v>278</v>
      </c>
      <c r="G38" s="89"/>
      <c r="H38" s="89" t="s">
        <v>95</v>
      </c>
      <c r="I38" s="89"/>
      <c r="J38" s="83">
        <f>SUM(J39)</f>
        <v>30000</v>
      </c>
      <c r="K38" s="83">
        <f>SUM(K39)</f>
        <v>30000</v>
      </c>
      <c r="L38" s="83">
        <f t="shared" si="15"/>
        <v>100</v>
      </c>
      <c r="M38" s="83"/>
      <c r="N38" s="83">
        <v>0</v>
      </c>
      <c r="O38" s="83">
        <v>0</v>
      </c>
      <c r="P38" s="83">
        <v>0</v>
      </c>
      <c r="Q38" s="83">
        <f>SUM(Q39)</f>
        <v>30000</v>
      </c>
      <c r="R38" s="83">
        <f>SUM(R39)</f>
        <v>41904</v>
      </c>
      <c r="S38" s="140"/>
      <c r="T38" s="141"/>
      <c r="U38" s="101"/>
      <c r="V38" s="83">
        <f>SUM(V39)</f>
        <v>41904</v>
      </c>
      <c r="W38" s="112">
        <f t="shared" si="10"/>
        <v>100</v>
      </c>
      <c r="X38" s="99">
        <f t="shared" si="18"/>
        <v>139.68</v>
      </c>
      <c r="Y38" s="143" t="s">
        <v>595</v>
      </c>
    </row>
    <row r="39" spans="1:25" ht="39.6" customHeight="1" x14ac:dyDescent="0.3">
      <c r="A39" s="9"/>
      <c r="B39" s="7"/>
      <c r="C39" s="7"/>
      <c r="D39" s="7"/>
      <c r="E39" s="7"/>
      <c r="F39" s="97" t="s">
        <v>139</v>
      </c>
      <c r="G39" s="89"/>
      <c r="H39" s="89" t="s">
        <v>96</v>
      </c>
      <c r="I39" s="89"/>
      <c r="J39" s="82">
        <f>SUM(J40)</f>
        <v>30000</v>
      </c>
      <c r="K39" s="82">
        <f>SUM(K40)</f>
        <v>30000</v>
      </c>
      <c r="L39" s="82">
        <f t="shared" si="15"/>
        <v>100</v>
      </c>
      <c r="M39" s="82"/>
      <c r="N39" s="83">
        <v>0</v>
      </c>
      <c r="O39" s="83">
        <v>0</v>
      </c>
      <c r="P39" s="83">
        <v>0</v>
      </c>
      <c r="Q39" s="82">
        <v>30000</v>
      </c>
      <c r="R39" s="82">
        <f>SUM(R40)</f>
        <v>41904</v>
      </c>
      <c r="S39" s="140"/>
      <c r="T39" s="141"/>
      <c r="U39" s="101"/>
      <c r="V39" s="99">
        <f>SUM(V40)</f>
        <v>41904</v>
      </c>
      <c r="W39" s="84">
        <f t="shared" si="10"/>
        <v>100</v>
      </c>
      <c r="X39" s="99">
        <f t="shared" si="18"/>
        <v>139.68</v>
      </c>
      <c r="Y39" s="180" t="s">
        <v>594</v>
      </c>
    </row>
    <row r="40" spans="1:25" ht="28.8" customHeight="1" x14ac:dyDescent="0.3">
      <c r="A40" s="9"/>
      <c r="B40" s="7"/>
      <c r="C40" s="7"/>
      <c r="D40" s="7"/>
      <c r="E40" s="7"/>
      <c r="F40" s="98" t="s">
        <v>48</v>
      </c>
      <c r="G40" s="89"/>
      <c r="H40" s="94" t="s">
        <v>140</v>
      </c>
      <c r="I40" s="94"/>
      <c r="J40" s="82">
        <v>30000</v>
      </c>
      <c r="K40" s="82">
        <v>30000</v>
      </c>
      <c r="L40" s="82">
        <f t="shared" si="15"/>
        <v>100</v>
      </c>
      <c r="M40" s="82"/>
      <c r="N40" s="83">
        <v>0</v>
      </c>
      <c r="O40" s="83">
        <v>0</v>
      </c>
      <c r="P40" s="83">
        <v>0</v>
      </c>
      <c r="Q40" s="82">
        <v>30000</v>
      </c>
      <c r="R40" s="82">
        <v>41904</v>
      </c>
      <c r="S40" s="140"/>
      <c r="T40" s="141"/>
      <c r="U40" s="101"/>
      <c r="V40" s="99">
        <v>41904</v>
      </c>
      <c r="W40" s="84">
        <f t="shared" si="10"/>
        <v>100</v>
      </c>
      <c r="X40" s="99">
        <f t="shared" si="18"/>
        <v>139.68</v>
      </c>
      <c r="Y40" s="181"/>
    </row>
    <row r="41" spans="1:25" ht="28.8" customHeight="1" x14ac:dyDescent="0.3">
      <c r="A41" s="9"/>
      <c r="B41" s="7"/>
      <c r="C41" s="7"/>
      <c r="D41" s="7"/>
      <c r="E41" s="7"/>
      <c r="F41" s="22" t="s">
        <v>261</v>
      </c>
      <c r="G41" s="89"/>
      <c r="H41" s="89" t="s">
        <v>97</v>
      </c>
      <c r="I41" s="89"/>
      <c r="J41" s="83">
        <f>SUM(J42,J44)</f>
        <v>2415026.2400000002</v>
      </c>
      <c r="K41" s="83">
        <f>SUM(K42,K44)</f>
        <v>2415026.2400000002</v>
      </c>
      <c r="L41" s="83">
        <f t="shared" si="15"/>
        <v>100</v>
      </c>
      <c r="M41" s="83"/>
      <c r="N41" s="83">
        <v>0</v>
      </c>
      <c r="O41" s="83">
        <v>0</v>
      </c>
      <c r="P41" s="82">
        <v>0</v>
      </c>
      <c r="Q41" s="83">
        <f>SUM(Q42+Q44)</f>
        <v>2480000</v>
      </c>
      <c r="R41" s="83">
        <f>SUM(R42+R44)</f>
        <v>2448105.96</v>
      </c>
      <c r="S41" s="140"/>
      <c r="T41" s="141"/>
      <c r="U41" s="101"/>
      <c r="V41" s="83">
        <f>SUM(V42+V44)</f>
        <v>2448105.96</v>
      </c>
      <c r="W41" s="112">
        <f t="shared" si="10"/>
        <v>100</v>
      </c>
      <c r="X41" s="99">
        <f t="shared" si="18"/>
        <v>98.713949999999997</v>
      </c>
      <c r="Y41" s="166" t="s">
        <v>596</v>
      </c>
    </row>
    <row r="42" spans="1:25" ht="19.2" customHeight="1" x14ac:dyDescent="0.3">
      <c r="A42" s="9"/>
      <c r="B42" s="7"/>
      <c r="C42" s="7"/>
      <c r="D42" s="7"/>
      <c r="E42" s="7"/>
      <c r="F42" s="85" t="s">
        <v>145</v>
      </c>
      <c r="G42" s="89"/>
      <c r="H42" s="89" t="s">
        <v>141</v>
      </c>
      <c r="I42" s="89"/>
      <c r="J42" s="82">
        <f>SUM(J43)</f>
        <v>2351526.2400000002</v>
      </c>
      <c r="K42" s="82">
        <f>SUM(K43)</f>
        <v>2351526.2400000002</v>
      </c>
      <c r="L42" s="82">
        <f t="shared" si="15"/>
        <v>100</v>
      </c>
      <c r="M42" s="82"/>
      <c r="N42" s="82">
        <v>0</v>
      </c>
      <c r="O42" s="82">
        <v>0</v>
      </c>
      <c r="P42" s="83">
        <v>0</v>
      </c>
      <c r="Q42" s="82">
        <v>2360000</v>
      </c>
      <c r="R42" s="82">
        <f>SUM(R43)</f>
        <v>2328105.96</v>
      </c>
      <c r="S42" s="140"/>
      <c r="T42" s="141"/>
      <c r="U42" s="101"/>
      <c r="V42" s="99">
        <f>SUM(V43)</f>
        <v>2328105.96</v>
      </c>
      <c r="W42" s="84">
        <f t="shared" si="10"/>
        <v>100</v>
      </c>
      <c r="X42" s="99">
        <f t="shared" si="18"/>
        <v>98.648557627118635</v>
      </c>
      <c r="Y42" s="184"/>
    </row>
    <row r="43" spans="1:25" ht="18.600000000000001" customHeight="1" x14ac:dyDescent="0.3">
      <c r="A43" s="9"/>
      <c r="B43" s="7"/>
      <c r="C43" s="7"/>
      <c r="D43" s="7"/>
      <c r="E43" s="7"/>
      <c r="F43" s="20" t="s">
        <v>47</v>
      </c>
      <c r="G43" s="89"/>
      <c r="H43" s="94" t="s">
        <v>142</v>
      </c>
      <c r="I43" s="94"/>
      <c r="J43" s="82">
        <v>2351526.2400000002</v>
      </c>
      <c r="K43" s="82">
        <v>2351526.2400000002</v>
      </c>
      <c r="L43" s="82">
        <f t="shared" si="15"/>
        <v>100</v>
      </c>
      <c r="M43" s="82"/>
      <c r="N43" s="82">
        <v>0</v>
      </c>
      <c r="O43" s="82">
        <v>0</v>
      </c>
      <c r="P43" s="83">
        <v>0</v>
      </c>
      <c r="Q43" s="82">
        <v>2360000</v>
      </c>
      <c r="R43" s="82">
        <v>2328105.96</v>
      </c>
      <c r="S43" s="140"/>
      <c r="T43" s="141"/>
      <c r="U43" s="101"/>
      <c r="V43" s="99">
        <v>2328105.96</v>
      </c>
      <c r="W43" s="84">
        <f t="shared" si="10"/>
        <v>100</v>
      </c>
      <c r="X43" s="99">
        <f t="shared" si="18"/>
        <v>98.648557627118635</v>
      </c>
      <c r="Y43" s="167"/>
    </row>
    <row r="44" spans="1:25" ht="31.2" customHeight="1" x14ac:dyDescent="0.3">
      <c r="A44" s="9"/>
      <c r="B44" s="7"/>
      <c r="C44" s="7"/>
      <c r="D44" s="7"/>
      <c r="E44" s="7"/>
      <c r="F44" s="29" t="s">
        <v>146</v>
      </c>
      <c r="G44" s="89"/>
      <c r="H44" s="89" t="s">
        <v>143</v>
      </c>
      <c r="I44" s="89"/>
      <c r="J44" s="83">
        <f>SUM(J45)</f>
        <v>63500</v>
      </c>
      <c r="K44" s="83">
        <f>SUM(K45)</f>
        <v>63500</v>
      </c>
      <c r="L44" s="83">
        <f t="shared" si="15"/>
        <v>100</v>
      </c>
      <c r="M44" s="83"/>
      <c r="N44" s="82">
        <v>0</v>
      </c>
      <c r="O44" s="82">
        <v>0</v>
      </c>
      <c r="P44" s="83">
        <v>0</v>
      </c>
      <c r="Q44" s="83">
        <f>SUM(Q45)</f>
        <v>120000</v>
      </c>
      <c r="R44" s="83">
        <f>SUM(R45)</f>
        <v>120000</v>
      </c>
      <c r="S44" s="140"/>
      <c r="T44" s="144"/>
      <c r="U44" s="135"/>
      <c r="V44" s="93">
        <f>SUM(V45)</f>
        <v>120000</v>
      </c>
      <c r="W44" s="112">
        <f t="shared" si="10"/>
        <v>100</v>
      </c>
      <c r="X44" s="99">
        <f t="shared" si="18"/>
        <v>100</v>
      </c>
      <c r="Y44" s="79" t="s">
        <v>597</v>
      </c>
    </row>
    <row r="45" spans="1:25" ht="18.600000000000001" customHeight="1" x14ac:dyDescent="0.3">
      <c r="A45" s="9"/>
      <c r="B45" s="7"/>
      <c r="C45" s="7"/>
      <c r="D45" s="7"/>
      <c r="E45" s="7"/>
      <c r="F45" s="98" t="s">
        <v>63</v>
      </c>
      <c r="G45" s="89"/>
      <c r="H45" s="94" t="s">
        <v>144</v>
      </c>
      <c r="I45" s="94"/>
      <c r="J45" s="82">
        <v>63500</v>
      </c>
      <c r="K45" s="82">
        <v>63500</v>
      </c>
      <c r="L45" s="82">
        <f t="shared" si="15"/>
        <v>100</v>
      </c>
      <c r="M45" s="82"/>
      <c r="N45" s="82">
        <v>0</v>
      </c>
      <c r="O45" s="82">
        <v>0</v>
      </c>
      <c r="P45" s="83">
        <v>0</v>
      </c>
      <c r="Q45" s="82">
        <v>120000</v>
      </c>
      <c r="R45" s="82">
        <v>120000</v>
      </c>
      <c r="S45" s="140"/>
      <c r="T45" s="141"/>
      <c r="U45" s="101"/>
      <c r="V45" s="99">
        <v>120000</v>
      </c>
      <c r="W45" s="84">
        <f t="shared" si="10"/>
        <v>100</v>
      </c>
      <c r="X45" s="99">
        <f t="shared" si="18"/>
        <v>100</v>
      </c>
      <c r="Y45" s="79" t="s">
        <v>597</v>
      </c>
    </row>
    <row r="46" spans="1:25" ht="60" customHeight="1" x14ac:dyDescent="0.3">
      <c r="A46" s="8"/>
      <c r="B46" s="7"/>
      <c r="C46" s="7"/>
      <c r="D46" s="7"/>
      <c r="E46" s="7"/>
      <c r="F46" s="96" t="s">
        <v>395</v>
      </c>
      <c r="G46" s="94"/>
      <c r="H46" s="89" t="s">
        <v>279</v>
      </c>
      <c r="I46" s="94"/>
      <c r="J46" s="99"/>
      <c r="K46" s="99"/>
      <c r="L46" s="82"/>
      <c r="M46" s="82"/>
      <c r="N46" s="99"/>
      <c r="O46" s="99"/>
      <c r="P46" s="82"/>
      <c r="Q46" s="83">
        <f>SUM(Q47:Q48)</f>
        <v>32996995.199999999</v>
      </c>
      <c r="R46" s="83">
        <f>SUM(R47:R48)</f>
        <v>24106068.140000001</v>
      </c>
      <c r="S46" s="100"/>
      <c r="T46" s="101"/>
      <c r="U46" s="101"/>
      <c r="V46" s="83">
        <f>SUM(V47:V48)</f>
        <v>24072760.990000002</v>
      </c>
      <c r="W46" s="84">
        <f t="shared" ref="W46:W54" si="19">SUM(V46/R46*100)</f>
        <v>99.861830847707878</v>
      </c>
      <c r="X46" s="99">
        <f t="shared" ref="X46:X54" si="20">SUM(V46/Q46*100)</f>
        <v>72.954403405798601</v>
      </c>
      <c r="Y46" s="79" t="s">
        <v>600</v>
      </c>
    </row>
    <row r="47" spans="1:25" ht="52.2" customHeight="1" x14ac:dyDescent="0.3">
      <c r="A47" s="8"/>
      <c r="B47" s="7"/>
      <c r="C47" s="7"/>
      <c r="D47" s="7"/>
      <c r="E47" s="7"/>
      <c r="F47" s="55" t="s">
        <v>396</v>
      </c>
      <c r="G47" s="94"/>
      <c r="H47" s="94" t="s">
        <v>508</v>
      </c>
      <c r="I47" s="94"/>
      <c r="J47" s="99"/>
      <c r="K47" s="99"/>
      <c r="L47" s="82"/>
      <c r="M47" s="82"/>
      <c r="N47" s="99"/>
      <c r="O47" s="99"/>
      <c r="P47" s="82"/>
      <c r="Q47" s="82">
        <v>31727880</v>
      </c>
      <c r="R47" s="82">
        <v>23178911.670000002</v>
      </c>
      <c r="S47" s="100"/>
      <c r="T47" s="101"/>
      <c r="U47" s="101"/>
      <c r="V47" s="99">
        <v>23178911.670000002</v>
      </c>
      <c r="W47" s="84">
        <f t="shared" si="19"/>
        <v>100</v>
      </c>
      <c r="X47" s="99">
        <f t="shared" si="20"/>
        <v>73.055343344717656</v>
      </c>
      <c r="Y47" s="79" t="s">
        <v>598</v>
      </c>
    </row>
    <row r="48" spans="1:25" ht="68.400000000000006" customHeight="1" x14ac:dyDescent="0.3">
      <c r="A48" s="8"/>
      <c r="B48" s="7"/>
      <c r="C48" s="7"/>
      <c r="D48" s="7"/>
      <c r="E48" s="7"/>
      <c r="F48" s="55" t="s">
        <v>396</v>
      </c>
      <c r="G48" s="94"/>
      <c r="H48" s="94" t="s">
        <v>445</v>
      </c>
      <c r="I48" s="94"/>
      <c r="J48" s="99"/>
      <c r="K48" s="99"/>
      <c r="L48" s="82"/>
      <c r="M48" s="82"/>
      <c r="N48" s="99"/>
      <c r="O48" s="99"/>
      <c r="P48" s="82"/>
      <c r="Q48" s="82">
        <v>1269115.2</v>
      </c>
      <c r="R48" s="82">
        <v>927156.47</v>
      </c>
      <c r="S48" s="100"/>
      <c r="T48" s="101"/>
      <c r="U48" s="101"/>
      <c r="V48" s="99">
        <v>893849.32</v>
      </c>
      <c r="W48" s="84">
        <f t="shared" si="19"/>
        <v>96.407602052326723</v>
      </c>
      <c r="X48" s="99">
        <f t="shared" si="20"/>
        <v>70.430904932822486</v>
      </c>
      <c r="Y48" s="79" t="s">
        <v>599</v>
      </c>
    </row>
    <row r="49" spans="1:25" ht="42.6" customHeight="1" x14ac:dyDescent="0.3">
      <c r="A49" s="8"/>
      <c r="B49" s="7"/>
      <c r="C49" s="7"/>
      <c r="D49" s="7"/>
      <c r="E49" s="7"/>
      <c r="F49" s="63" t="s">
        <v>397</v>
      </c>
      <c r="G49" s="94"/>
      <c r="H49" s="89" t="s">
        <v>398</v>
      </c>
      <c r="I49" s="94"/>
      <c r="J49" s="99"/>
      <c r="K49" s="99"/>
      <c r="L49" s="82"/>
      <c r="M49" s="82"/>
      <c r="N49" s="99"/>
      <c r="O49" s="99"/>
      <c r="P49" s="82"/>
      <c r="Q49" s="83">
        <f>SUM(Q50)</f>
        <v>37308046.719999999</v>
      </c>
      <c r="R49" s="83">
        <f>SUM(R50)</f>
        <v>41875018.450000003</v>
      </c>
      <c r="S49" s="100"/>
      <c r="T49" s="101"/>
      <c r="U49" s="101"/>
      <c r="V49" s="83">
        <f>SUM(V50)</f>
        <v>41471547.189999998</v>
      </c>
      <c r="W49" s="84">
        <f t="shared" si="19"/>
        <v>99.036486967804535</v>
      </c>
      <c r="X49" s="99">
        <f t="shared" si="20"/>
        <v>111.15979215220624</v>
      </c>
      <c r="Y49" s="79"/>
    </row>
    <row r="50" spans="1:25" ht="39.6" customHeight="1" x14ac:dyDescent="0.3">
      <c r="A50" s="8"/>
      <c r="B50" s="7"/>
      <c r="C50" s="7"/>
      <c r="D50" s="7"/>
      <c r="E50" s="7"/>
      <c r="F50" s="55" t="s">
        <v>399</v>
      </c>
      <c r="G50" s="94"/>
      <c r="H50" s="94" t="s">
        <v>400</v>
      </c>
      <c r="I50" s="94"/>
      <c r="J50" s="99"/>
      <c r="K50" s="99"/>
      <c r="L50" s="82"/>
      <c r="M50" s="82"/>
      <c r="N50" s="99"/>
      <c r="O50" s="99"/>
      <c r="P50" s="82"/>
      <c r="Q50" s="82">
        <v>37308046.719999999</v>
      </c>
      <c r="R50" s="82">
        <v>41875018.450000003</v>
      </c>
      <c r="S50" s="100"/>
      <c r="T50" s="101"/>
      <c r="U50" s="101"/>
      <c r="V50" s="99">
        <v>41471547.189999998</v>
      </c>
      <c r="W50" s="84">
        <f t="shared" si="19"/>
        <v>99.036486967804535</v>
      </c>
      <c r="X50" s="99">
        <f t="shared" si="20"/>
        <v>111.15979215220624</v>
      </c>
      <c r="Y50" s="79" t="s">
        <v>478</v>
      </c>
    </row>
    <row r="51" spans="1:25" ht="55.8" customHeight="1" x14ac:dyDescent="0.3">
      <c r="A51" s="8"/>
      <c r="B51" s="7"/>
      <c r="C51" s="7"/>
      <c r="D51" s="7"/>
      <c r="E51" s="7"/>
      <c r="F51" s="102" t="s">
        <v>207</v>
      </c>
      <c r="G51" s="89" t="s">
        <v>38</v>
      </c>
      <c r="H51" s="89" t="s">
        <v>394</v>
      </c>
      <c r="I51" s="94"/>
      <c r="J51" s="99"/>
      <c r="K51" s="99"/>
      <c r="L51" s="82"/>
      <c r="M51" s="82"/>
      <c r="N51" s="99"/>
      <c r="O51" s="99"/>
      <c r="P51" s="82"/>
      <c r="Q51" s="83">
        <f>SUM(Q52)</f>
        <v>1405532</v>
      </c>
      <c r="R51" s="83">
        <f>SUM(R52)</f>
        <v>1405532</v>
      </c>
      <c r="S51" s="111"/>
      <c r="T51" s="92"/>
      <c r="U51" s="92"/>
      <c r="V51" s="93">
        <f>SUM(V52)</f>
        <v>1405532</v>
      </c>
      <c r="W51" s="84">
        <f t="shared" si="19"/>
        <v>100</v>
      </c>
      <c r="X51" s="99">
        <f t="shared" si="20"/>
        <v>100</v>
      </c>
      <c r="Y51" s="79" t="s">
        <v>601</v>
      </c>
    </row>
    <row r="52" spans="1:25" ht="39.6" customHeight="1" thickBot="1" x14ac:dyDescent="0.35">
      <c r="A52" s="8"/>
      <c r="B52" s="7"/>
      <c r="C52" s="7"/>
      <c r="D52" s="7"/>
      <c r="E52" s="7"/>
      <c r="F52" s="98" t="s">
        <v>446</v>
      </c>
      <c r="G52" s="94" t="s">
        <v>23</v>
      </c>
      <c r="H52" s="94" t="s">
        <v>447</v>
      </c>
      <c r="I52" s="103"/>
      <c r="J52" s="104"/>
      <c r="K52" s="104"/>
      <c r="L52" s="105"/>
      <c r="M52" s="106"/>
      <c r="N52" s="104"/>
      <c r="O52" s="107"/>
      <c r="P52" s="106"/>
      <c r="Q52" s="106">
        <v>1405532</v>
      </c>
      <c r="R52" s="82">
        <v>1405532</v>
      </c>
      <c r="S52" s="100"/>
      <c r="T52" s="101"/>
      <c r="U52" s="101"/>
      <c r="V52" s="99">
        <v>1405532</v>
      </c>
      <c r="W52" s="84">
        <f t="shared" si="19"/>
        <v>100</v>
      </c>
      <c r="X52" s="99">
        <f t="shared" si="20"/>
        <v>100</v>
      </c>
      <c r="Y52" s="79" t="s">
        <v>601</v>
      </c>
    </row>
    <row r="53" spans="1:25" ht="42.6" customHeight="1" x14ac:dyDescent="0.3">
      <c r="A53" s="8"/>
      <c r="B53" s="7"/>
      <c r="C53" s="7"/>
      <c r="D53" s="7"/>
      <c r="E53" s="7"/>
      <c r="F53" s="76" t="s">
        <v>401</v>
      </c>
      <c r="G53" s="94"/>
      <c r="H53" s="89" t="s">
        <v>402</v>
      </c>
      <c r="I53" s="64" t="s">
        <v>401</v>
      </c>
      <c r="J53" s="94"/>
      <c r="K53" s="89" t="s">
        <v>402</v>
      </c>
      <c r="L53" s="64" t="s">
        <v>401</v>
      </c>
      <c r="M53" s="94"/>
      <c r="N53" s="89" t="s">
        <v>402</v>
      </c>
      <c r="O53" s="64" t="s">
        <v>401</v>
      </c>
      <c r="P53" s="94"/>
      <c r="Q53" s="146">
        <f>SUM(Q54)</f>
        <v>1115734.5</v>
      </c>
      <c r="R53" s="83">
        <f>SUM(R54)</f>
        <v>596084.5</v>
      </c>
      <c r="S53" s="111"/>
      <c r="T53" s="92"/>
      <c r="U53" s="92"/>
      <c r="V53" s="93">
        <f>SUM(V54)</f>
        <v>385281.03</v>
      </c>
      <c r="W53" s="84">
        <f t="shared" si="19"/>
        <v>64.635304222807349</v>
      </c>
      <c r="X53" s="99">
        <f t="shared" si="20"/>
        <v>34.531604965159723</v>
      </c>
      <c r="Y53" s="79" t="s">
        <v>600</v>
      </c>
    </row>
    <row r="54" spans="1:25" ht="55.8" customHeight="1" x14ac:dyDescent="0.3">
      <c r="A54" s="8"/>
      <c r="B54" s="7"/>
      <c r="C54" s="7"/>
      <c r="D54" s="7"/>
      <c r="E54" s="7"/>
      <c r="F54" s="56" t="s">
        <v>448</v>
      </c>
      <c r="G54" s="94"/>
      <c r="H54" s="94" t="s">
        <v>449</v>
      </c>
      <c r="I54" s="75"/>
      <c r="J54" s="94"/>
      <c r="K54" s="89"/>
      <c r="L54" s="74"/>
      <c r="M54" s="94"/>
      <c r="N54" s="89"/>
      <c r="O54" s="74"/>
      <c r="P54" s="94"/>
      <c r="Q54" s="147">
        <v>1115734.5</v>
      </c>
      <c r="R54" s="82">
        <v>596084.5</v>
      </c>
      <c r="S54" s="100"/>
      <c r="T54" s="101"/>
      <c r="U54" s="101"/>
      <c r="V54" s="99">
        <v>385281.03</v>
      </c>
      <c r="W54" s="84">
        <f t="shared" si="19"/>
        <v>64.635304222807349</v>
      </c>
      <c r="X54" s="99">
        <f t="shared" si="20"/>
        <v>34.531604965159723</v>
      </c>
      <c r="Y54" s="79" t="s">
        <v>602</v>
      </c>
    </row>
    <row r="55" spans="1:25" ht="27.6" x14ac:dyDescent="0.3">
      <c r="A55" s="9" t="s">
        <v>10</v>
      </c>
      <c r="B55" s="7"/>
      <c r="C55" s="7"/>
      <c r="D55" s="7"/>
      <c r="E55" s="7"/>
      <c r="F55" s="95" t="s">
        <v>262</v>
      </c>
      <c r="G55" s="89" t="s">
        <v>38</v>
      </c>
      <c r="H55" s="89" t="s">
        <v>98</v>
      </c>
      <c r="I55" s="89"/>
      <c r="J55" s="93" t="e">
        <f>SUM(J56,J63,J71,J79)</f>
        <v>#REF!</v>
      </c>
      <c r="K55" s="93" t="e">
        <f>SUM(K56,K63,K71,K79)</f>
        <v>#REF!</v>
      </c>
      <c r="L55" s="83" t="e">
        <f t="shared" ref="L55:L60" si="21">SUM(K55/J55*100)</f>
        <v>#REF!</v>
      </c>
      <c r="M55" s="83"/>
      <c r="N55" s="93">
        <f>SUM(N56,N63,N71,N79)</f>
        <v>146096.18</v>
      </c>
      <c r="O55" s="93">
        <f>SUM(O56,O63,O71,O79)</f>
        <v>146096.18</v>
      </c>
      <c r="P55" s="83">
        <f t="shared" ref="P55" si="22">SUM(O55/N55*100)</f>
        <v>100</v>
      </c>
      <c r="Q55" s="83">
        <f>SUM(Q56+Q63+Q71+Q79)</f>
        <v>30365442.890000001</v>
      </c>
      <c r="R55" s="83">
        <f>SUM(R56+R63+R71+R79)</f>
        <v>33164453.420000002</v>
      </c>
      <c r="S55" s="100"/>
      <c r="T55" s="101"/>
      <c r="U55" s="101"/>
      <c r="V55" s="83">
        <f>SUM(V56+V63+V71+V79)</f>
        <v>32408371.420000002</v>
      </c>
      <c r="W55" s="112">
        <f>SUM(V55/R55*100)</f>
        <v>97.720203645677941</v>
      </c>
      <c r="X55" s="99">
        <f>SUM(V55/Q55*100)</f>
        <v>106.72780745336266</v>
      </c>
      <c r="Y55" s="79" t="s">
        <v>654</v>
      </c>
    </row>
    <row r="56" spans="1:25" ht="58.8" customHeight="1" x14ac:dyDescent="0.3">
      <c r="A56" s="9"/>
      <c r="B56" s="7"/>
      <c r="C56" s="7"/>
      <c r="D56" s="7"/>
      <c r="E56" s="7"/>
      <c r="F56" s="96" t="s">
        <v>263</v>
      </c>
      <c r="G56" s="94" t="s">
        <v>24</v>
      </c>
      <c r="H56" s="89" t="s">
        <v>99</v>
      </c>
      <c r="I56" s="89"/>
      <c r="J56" s="93">
        <f>SUM(J57)</f>
        <v>17564121.91</v>
      </c>
      <c r="K56" s="93">
        <f>SUM(K57)</f>
        <v>16778540.990000002</v>
      </c>
      <c r="L56" s="82">
        <f t="shared" si="21"/>
        <v>95.527354432943596</v>
      </c>
      <c r="M56" s="82"/>
      <c r="N56" s="99">
        <f>SUM(N57:N60)</f>
        <v>0</v>
      </c>
      <c r="O56" s="99">
        <f>SUM(O57:O60)</f>
        <v>0</v>
      </c>
      <c r="P56" s="82" t="e">
        <f t="shared" ref="P56" si="23">SUM(O56/N56*100)</f>
        <v>#DIV/0!</v>
      </c>
      <c r="Q56" s="83">
        <f>SUM(Q57)</f>
        <v>18860000</v>
      </c>
      <c r="R56" s="83">
        <f>SUM(R57)</f>
        <v>18701067.080000002</v>
      </c>
      <c r="S56" s="100"/>
      <c r="T56" s="101"/>
      <c r="U56" s="101"/>
      <c r="V56" s="93">
        <f>SUM(V57)</f>
        <v>17953768.75</v>
      </c>
      <c r="W56" s="112">
        <f>SUM(V56/R56*100)</f>
        <v>96.003980271269086</v>
      </c>
      <c r="X56" s="99">
        <f>SUM(V56/Q56*100)</f>
        <v>95.194956256627776</v>
      </c>
      <c r="Y56" s="171" t="s">
        <v>609</v>
      </c>
    </row>
    <row r="57" spans="1:25" ht="28.2" customHeight="1" x14ac:dyDescent="0.3">
      <c r="A57" s="9"/>
      <c r="B57" s="7"/>
      <c r="C57" s="7"/>
      <c r="D57" s="7"/>
      <c r="E57" s="7"/>
      <c r="F57" s="97" t="s">
        <v>147</v>
      </c>
      <c r="G57" s="94"/>
      <c r="H57" s="94" t="s">
        <v>100</v>
      </c>
      <c r="I57" s="94"/>
      <c r="J57" s="93">
        <f>SUM(J58:J62)</f>
        <v>17564121.91</v>
      </c>
      <c r="K57" s="93">
        <f>SUM(K58:K62)</f>
        <v>16778540.990000002</v>
      </c>
      <c r="L57" s="82">
        <f t="shared" si="21"/>
        <v>95.527354432943596</v>
      </c>
      <c r="M57" s="82"/>
      <c r="N57" s="93">
        <f>SUM(N58:N62)</f>
        <v>0</v>
      </c>
      <c r="O57" s="93">
        <f>SUM(O58:O62)</f>
        <v>0</v>
      </c>
      <c r="P57" s="82" t="e">
        <f t="shared" ref="P57" si="24">SUM(O57/N57*100)</f>
        <v>#DIV/0!</v>
      </c>
      <c r="Q57" s="82">
        <f>SUM(Q58:Q62)</f>
        <v>18860000</v>
      </c>
      <c r="R57" s="99">
        <f>SUM(R58:R62)</f>
        <v>18701067.080000002</v>
      </c>
      <c r="S57" s="100"/>
      <c r="T57" s="135"/>
      <c r="U57" s="135"/>
      <c r="V57" s="99">
        <f>SUM(V58:V62)</f>
        <v>17953768.75</v>
      </c>
      <c r="W57" s="84">
        <f t="shared" ref="W57:W68" si="25">SUM(V57/R57*100)</f>
        <v>96.003980271269086</v>
      </c>
      <c r="X57" s="99">
        <f>SUM(V57/Q57*100)</f>
        <v>95.194956256627776</v>
      </c>
      <c r="Y57" s="172"/>
    </row>
    <row r="58" spans="1:25" ht="49.8" customHeight="1" x14ac:dyDescent="0.3">
      <c r="A58" s="9"/>
      <c r="B58" s="7"/>
      <c r="C58" s="7"/>
      <c r="D58" s="7"/>
      <c r="E58" s="7"/>
      <c r="F58" s="62" t="s">
        <v>58</v>
      </c>
      <c r="G58" s="94" t="s">
        <v>24</v>
      </c>
      <c r="H58" s="94" t="s">
        <v>102</v>
      </c>
      <c r="I58" s="94"/>
      <c r="J58" s="99">
        <v>230000</v>
      </c>
      <c r="K58" s="99">
        <v>230000</v>
      </c>
      <c r="L58" s="82">
        <f t="shared" si="21"/>
        <v>100</v>
      </c>
      <c r="M58" s="82"/>
      <c r="N58" s="99"/>
      <c r="O58" s="99"/>
      <c r="P58" s="83"/>
      <c r="Q58" s="82">
        <v>205000</v>
      </c>
      <c r="R58" s="82">
        <v>274625.90999999997</v>
      </c>
      <c r="S58" s="100"/>
      <c r="T58" s="101"/>
      <c r="U58" s="101"/>
      <c r="V58" s="99">
        <v>274625.90999999997</v>
      </c>
      <c r="W58" s="84">
        <f t="shared" si="25"/>
        <v>100</v>
      </c>
      <c r="X58" s="99">
        <f t="shared" ref="X58:X62" si="26">SUM(V58/Q58*100)</f>
        <v>133.96385853658535</v>
      </c>
      <c r="Y58" s="79" t="s">
        <v>603</v>
      </c>
    </row>
    <row r="59" spans="1:25" ht="24.6" customHeight="1" x14ac:dyDescent="0.3">
      <c r="A59" s="9"/>
      <c r="B59" s="7"/>
      <c r="C59" s="7"/>
      <c r="D59" s="7"/>
      <c r="E59" s="7"/>
      <c r="F59" s="62" t="s">
        <v>509</v>
      </c>
      <c r="G59" s="94"/>
      <c r="H59" s="94" t="s">
        <v>510</v>
      </c>
      <c r="I59" s="94"/>
      <c r="J59" s="99">
        <v>0</v>
      </c>
      <c r="K59" s="99">
        <v>0</v>
      </c>
      <c r="L59" s="82" t="e">
        <f t="shared" si="21"/>
        <v>#DIV/0!</v>
      </c>
      <c r="M59" s="82"/>
      <c r="N59" s="99">
        <v>0</v>
      </c>
      <c r="O59" s="99">
        <v>0</v>
      </c>
      <c r="P59" s="83">
        <v>0</v>
      </c>
      <c r="Q59" s="82">
        <v>25000</v>
      </c>
      <c r="R59" s="82">
        <v>25000</v>
      </c>
      <c r="S59" s="100"/>
      <c r="T59" s="101"/>
      <c r="U59" s="101"/>
      <c r="V59" s="99">
        <v>25000</v>
      </c>
      <c r="W59" s="84">
        <f t="shared" si="25"/>
        <v>100</v>
      </c>
      <c r="X59" s="99">
        <f t="shared" si="26"/>
        <v>100</v>
      </c>
      <c r="Y59" s="79" t="s">
        <v>604</v>
      </c>
    </row>
    <row r="60" spans="1:25" ht="45.6" customHeight="1" x14ac:dyDescent="0.3">
      <c r="A60" s="9"/>
      <c r="B60" s="7"/>
      <c r="C60" s="7"/>
      <c r="D60" s="7"/>
      <c r="E60" s="7"/>
      <c r="F60" s="62" t="s">
        <v>42</v>
      </c>
      <c r="G60" s="94" t="s">
        <v>24</v>
      </c>
      <c r="H60" s="94" t="s">
        <v>101</v>
      </c>
      <c r="I60" s="94"/>
      <c r="J60" s="99">
        <v>17334121.91</v>
      </c>
      <c r="K60" s="99">
        <v>16548540.99</v>
      </c>
      <c r="L60" s="82">
        <f t="shared" si="21"/>
        <v>95.46800856669411</v>
      </c>
      <c r="M60" s="82"/>
      <c r="N60" s="99">
        <v>0</v>
      </c>
      <c r="O60" s="99">
        <v>0</v>
      </c>
      <c r="P60" s="83">
        <v>0</v>
      </c>
      <c r="Q60" s="82">
        <v>18600000</v>
      </c>
      <c r="R60" s="82">
        <v>18401441.170000002</v>
      </c>
      <c r="S60" s="100"/>
      <c r="T60" s="101"/>
      <c r="U60" s="101"/>
      <c r="V60" s="99">
        <v>17654142.84</v>
      </c>
      <c r="W60" s="84">
        <f t="shared" si="25"/>
        <v>95.938914114953519</v>
      </c>
      <c r="X60" s="99">
        <f t="shared" si="26"/>
        <v>94.914746451612899</v>
      </c>
      <c r="Y60" s="79" t="s">
        <v>480</v>
      </c>
    </row>
    <row r="61" spans="1:25" ht="27.6" customHeight="1" x14ac:dyDescent="0.3">
      <c r="A61" s="9"/>
      <c r="B61" s="7"/>
      <c r="C61" s="7"/>
      <c r="D61" s="7"/>
      <c r="E61" s="7"/>
      <c r="F61" s="62" t="s">
        <v>231</v>
      </c>
      <c r="G61" s="94"/>
      <c r="H61" s="94" t="s">
        <v>232</v>
      </c>
      <c r="I61" s="94"/>
      <c r="J61" s="99">
        <v>0</v>
      </c>
      <c r="K61" s="99">
        <v>0</v>
      </c>
      <c r="L61" s="82"/>
      <c r="M61" s="82"/>
      <c r="N61" s="99"/>
      <c r="O61" s="99"/>
      <c r="P61" s="82"/>
      <c r="Q61" s="82">
        <v>10000</v>
      </c>
      <c r="R61" s="82">
        <f t="shared" ref="R61:R62" si="27">SUM(J61,N61)</f>
        <v>0</v>
      </c>
      <c r="S61" s="100"/>
      <c r="T61" s="101"/>
      <c r="U61" s="101"/>
      <c r="V61" s="99">
        <f t="shared" ref="V61:V62" si="28">SUM(K61,O61)</f>
        <v>0</v>
      </c>
      <c r="W61" s="84">
        <v>0</v>
      </c>
      <c r="X61" s="99">
        <f t="shared" si="26"/>
        <v>0</v>
      </c>
      <c r="Y61" s="79" t="s">
        <v>488</v>
      </c>
    </row>
    <row r="62" spans="1:25" ht="28.2" customHeight="1" x14ac:dyDescent="0.3">
      <c r="A62" s="9"/>
      <c r="B62" s="7"/>
      <c r="C62" s="7"/>
      <c r="D62" s="7"/>
      <c r="E62" s="7"/>
      <c r="F62" s="62" t="s">
        <v>233</v>
      </c>
      <c r="G62" s="94"/>
      <c r="H62" s="94" t="s">
        <v>234</v>
      </c>
      <c r="I62" s="94"/>
      <c r="J62" s="99">
        <v>0</v>
      </c>
      <c r="K62" s="99">
        <v>0</v>
      </c>
      <c r="L62" s="82"/>
      <c r="M62" s="82"/>
      <c r="N62" s="99"/>
      <c r="O62" s="99"/>
      <c r="P62" s="82"/>
      <c r="Q62" s="82">
        <v>20000</v>
      </c>
      <c r="R62" s="82">
        <f t="shared" si="27"/>
        <v>0</v>
      </c>
      <c r="S62" s="100"/>
      <c r="T62" s="101"/>
      <c r="U62" s="101"/>
      <c r="V62" s="99">
        <f t="shared" si="28"/>
        <v>0</v>
      </c>
      <c r="W62" s="84">
        <v>0</v>
      </c>
      <c r="X62" s="99">
        <f t="shared" si="26"/>
        <v>0</v>
      </c>
      <c r="Y62" s="79" t="s">
        <v>488</v>
      </c>
    </row>
    <row r="63" spans="1:25" ht="40.799999999999997" customHeight="1" x14ac:dyDescent="0.3">
      <c r="A63" s="6" t="s">
        <v>11</v>
      </c>
      <c r="B63" s="7" t="s">
        <v>24</v>
      </c>
      <c r="C63" s="7" t="s">
        <v>26</v>
      </c>
      <c r="D63" s="7"/>
      <c r="E63" s="7"/>
      <c r="F63" s="108" t="s">
        <v>264</v>
      </c>
      <c r="G63" s="94" t="s">
        <v>38</v>
      </c>
      <c r="H63" s="89" t="s">
        <v>103</v>
      </c>
      <c r="I63" s="89"/>
      <c r="J63" s="93">
        <f>SUM(J64)</f>
        <v>5755492.3499999996</v>
      </c>
      <c r="K63" s="93">
        <f>SUM(K64)</f>
        <v>5609547.1399999997</v>
      </c>
      <c r="L63" s="83">
        <f>SUM(K63/J63*100)</f>
        <v>97.464244566322805</v>
      </c>
      <c r="M63" s="83"/>
      <c r="N63" s="93">
        <f>SUM(N64:N68)</f>
        <v>146096.18</v>
      </c>
      <c r="O63" s="93">
        <f>SUM(O64:O68)</f>
        <v>146096.18</v>
      </c>
      <c r="P63" s="83">
        <f>SUM(O63/N63*100)</f>
        <v>100</v>
      </c>
      <c r="Q63" s="83">
        <f>SUM(Q64)</f>
        <v>7491442.8899999997</v>
      </c>
      <c r="R63" s="83">
        <f>SUM(R64)</f>
        <v>7164593.3899999997</v>
      </c>
      <c r="S63" s="111"/>
      <c r="T63" s="92"/>
      <c r="U63" s="92"/>
      <c r="V63" s="93">
        <f>SUM(V64)</f>
        <v>7158475.8499999996</v>
      </c>
      <c r="W63" s="112">
        <f t="shared" si="25"/>
        <v>99.91461427513056</v>
      </c>
      <c r="X63" s="99">
        <f>SUM(V63/Q63*100)</f>
        <v>95.555368373101217</v>
      </c>
      <c r="Y63" s="161" t="s">
        <v>479</v>
      </c>
    </row>
    <row r="64" spans="1:25" ht="24" customHeight="1" x14ac:dyDescent="0.3">
      <c r="A64" s="6"/>
      <c r="B64" s="7"/>
      <c r="C64" s="7"/>
      <c r="D64" s="7"/>
      <c r="E64" s="7"/>
      <c r="F64" s="109" t="s">
        <v>148</v>
      </c>
      <c r="G64" s="94"/>
      <c r="H64" s="94" t="s">
        <v>104</v>
      </c>
      <c r="I64" s="94"/>
      <c r="J64" s="99">
        <f>SUM(J65:J68)</f>
        <v>5755492.3499999996</v>
      </c>
      <c r="K64" s="99">
        <f>SUM(K65:K68)</f>
        <v>5609547.1399999997</v>
      </c>
      <c r="L64" s="82">
        <f>SUM(K64/J64*100)</f>
        <v>97.464244566322805</v>
      </c>
      <c r="M64" s="82"/>
      <c r="N64" s="99">
        <v>0</v>
      </c>
      <c r="O64" s="99">
        <v>0</v>
      </c>
      <c r="P64" s="83">
        <v>0</v>
      </c>
      <c r="Q64" s="82">
        <f>SUM(Q65:Q68)</f>
        <v>7491442.8899999997</v>
      </c>
      <c r="R64" s="82">
        <f>SUM(R65:R70)</f>
        <v>7164593.3899999997</v>
      </c>
      <c r="S64" s="100"/>
      <c r="T64" s="101"/>
      <c r="U64" s="101"/>
      <c r="V64" s="82">
        <f>SUM(V65:V70)</f>
        <v>7158475.8499999996</v>
      </c>
      <c r="W64" s="84">
        <f t="shared" si="25"/>
        <v>99.91461427513056</v>
      </c>
      <c r="X64" s="99">
        <f>SUM(V64/Q64*100)</f>
        <v>95.555368373101217</v>
      </c>
      <c r="Y64" s="162"/>
    </row>
    <row r="65" spans="1:25" ht="25.8" customHeight="1" x14ac:dyDescent="0.3">
      <c r="A65" s="6"/>
      <c r="B65" s="7"/>
      <c r="C65" s="7"/>
      <c r="D65" s="7"/>
      <c r="E65" s="7"/>
      <c r="F65" s="62" t="s">
        <v>59</v>
      </c>
      <c r="G65" s="94" t="s">
        <v>24</v>
      </c>
      <c r="H65" s="94" t="s">
        <v>106</v>
      </c>
      <c r="I65" s="94"/>
      <c r="J65" s="99">
        <v>25000</v>
      </c>
      <c r="K65" s="99">
        <v>25000</v>
      </c>
      <c r="L65" s="82">
        <f>SUM(K65/J65*100)</f>
        <v>100</v>
      </c>
      <c r="M65" s="82"/>
      <c r="N65" s="99"/>
      <c r="O65" s="99"/>
      <c r="P65" s="83"/>
      <c r="Q65" s="82">
        <v>50000</v>
      </c>
      <c r="R65" s="82">
        <v>50000</v>
      </c>
      <c r="S65" s="100"/>
      <c r="T65" s="101"/>
      <c r="U65" s="101"/>
      <c r="V65" s="99">
        <v>50000</v>
      </c>
      <c r="W65" s="84">
        <f t="shared" si="25"/>
        <v>100</v>
      </c>
      <c r="X65" s="99">
        <f t="shared" ref="X65:X67" si="29">SUM(V65/Q65*100)</f>
        <v>100</v>
      </c>
      <c r="Y65" s="148" t="s">
        <v>605</v>
      </c>
    </row>
    <row r="66" spans="1:25" ht="59.4" customHeight="1" x14ac:dyDescent="0.3">
      <c r="A66" s="6"/>
      <c r="B66" s="7"/>
      <c r="C66" s="7"/>
      <c r="D66" s="7"/>
      <c r="E66" s="7"/>
      <c r="F66" s="62" t="s">
        <v>42</v>
      </c>
      <c r="G66" s="94" t="s">
        <v>24</v>
      </c>
      <c r="H66" s="94" t="s">
        <v>105</v>
      </c>
      <c r="I66" s="94"/>
      <c r="J66" s="99">
        <v>5729016.6299999999</v>
      </c>
      <c r="K66" s="99">
        <v>5583071.4199999999</v>
      </c>
      <c r="L66" s="82">
        <f>SUM(K66/J66*100)</f>
        <v>97.452525984376479</v>
      </c>
      <c r="M66" s="82"/>
      <c r="N66" s="99">
        <v>0</v>
      </c>
      <c r="O66" s="99">
        <v>0</v>
      </c>
      <c r="P66" s="83">
        <v>0</v>
      </c>
      <c r="Q66" s="82">
        <v>7210379</v>
      </c>
      <c r="R66" s="82">
        <v>6885863.2000000002</v>
      </c>
      <c r="S66" s="100"/>
      <c r="T66" s="101"/>
      <c r="U66" s="101"/>
      <c r="V66" s="99">
        <v>6879745.6600000001</v>
      </c>
      <c r="W66" s="84">
        <f t="shared" si="25"/>
        <v>99.911157979438229</v>
      </c>
      <c r="X66" s="99">
        <f t="shared" si="29"/>
        <v>95.414480431611153</v>
      </c>
      <c r="Y66" s="79" t="s">
        <v>606</v>
      </c>
    </row>
    <row r="67" spans="1:25" ht="43.8" customHeight="1" x14ac:dyDescent="0.3">
      <c r="A67" s="6"/>
      <c r="B67" s="7"/>
      <c r="C67" s="7"/>
      <c r="D67" s="7"/>
      <c r="E67" s="7"/>
      <c r="F67" s="62" t="s">
        <v>280</v>
      </c>
      <c r="G67" s="94" t="s">
        <v>24</v>
      </c>
      <c r="H67" s="94" t="s">
        <v>281</v>
      </c>
      <c r="I67" s="94"/>
      <c r="J67" s="99">
        <v>0</v>
      </c>
      <c r="K67" s="99">
        <v>0</v>
      </c>
      <c r="L67" s="82">
        <v>0</v>
      </c>
      <c r="M67" s="82"/>
      <c r="N67" s="99">
        <v>146096.18</v>
      </c>
      <c r="O67" s="99">
        <v>146096.18</v>
      </c>
      <c r="P67" s="82">
        <f>SUM(O67/N67*100)</f>
        <v>100</v>
      </c>
      <c r="Q67" s="82">
        <v>226442.89</v>
      </c>
      <c r="R67" s="82">
        <v>226442.89</v>
      </c>
      <c r="S67" s="100"/>
      <c r="T67" s="101"/>
      <c r="U67" s="101"/>
      <c r="V67" s="99">
        <v>226442.89</v>
      </c>
      <c r="W67" s="84">
        <f t="shared" si="25"/>
        <v>100</v>
      </c>
      <c r="X67" s="99">
        <f t="shared" si="29"/>
        <v>100</v>
      </c>
      <c r="Y67" s="79" t="s">
        <v>607</v>
      </c>
    </row>
    <row r="68" spans="1:25" ht="43.8" customHeight="1" x14ac:dyDescent="0.3">
      <c r="A68" s="6"/>
      <c r="B68" s="7"/>
      <c r="C68" s="7"/>
      <c r="D68" s="7"/>
      <c r="E68" s="7"/>
      <c r="F68" s="71" t="s">
        <v>378</v>
      </c>
      <c r="G68" s="94" t="s">
        <v>24</v>
      </c>
      <c r="H68" s="94" t="s">
        <v>406</v>
      </c>
      <c r="I68" s="94"/>
      <c r="J68" s="99">
        <v>1475.72</v>
      </c>
      <c r="K68" s="99">
        <v>1475.72</v>
      </c>
      <c r="L68" s="82">
        <f t="shared" ref="L68:L71" si="30">SUM(K68/J68*100)</f>
        <v>100</v>
      </c>
      <c r="M68" s="82"/>
      <c r="N68" s="99">
        <v>0</v>
      </c>
      <c r="O68" s="99">
        <v>0</v>
      </c>
      <c r="P68" s="82">
        <v>0</v>
      </c>
      <c r="Q68" s="82">
        <v>4621</v>
      </c>
      <c r="R68" s="82">
        <v>2287.3000000000002</v>
      </c>
      <c r="S68" s="100"/>
      <c r="T68" s="101"/>
      <c r="U68" s="101"/>
      <c r="V68" s="99">
        <v>2287.3000000000002</v>
      </c>
      <c r="W68" s="84">
        <f t="shared" si="25"/>
        <v>100</v>
      </c>
      <c r="X68" s="99">
        <f t="shared" ref="X68:X71" si="31">SUM(V68/Q68*100)</f>
        <v>49.497944167929028</v>
      </c>
      <c r="Y68" s="79" t="s">
        <v>608</v>
      </c>
    </row>
    <row r="69" spans="1:25" ht="24" hidden="1" customHeight="1" x14ac:dyDescent="0.3">
      <c r="A69" s="6"/>
      <c r="B69" s="7"/>
      <c r="C69" s="7"/>
      <c r="D69" s="7"/>
      <c r="E69" s="7"/>
      <c r="F69" s="62" t="s">
        <v>450</v>
      </c>
      <c r="G69" s="94"/>
      <c r="H69" s="94" t="s">
        <v>451</v>
      </c>
      <c r="I69" s="94"/>
      <c r="J69" s="99"/>
      <c r="K69" s="99"/>
      <c r="L69" s="82"/>
      <c r="M69" s="82"/>
      <c r="N69" s="99"/>
      <c r="O69" s="99"/>
      <c r="P69" s="82"/>
      <c r="Q69" s="82">
        <v>0</v>
      </c>
      <c r="R69" s="82">
        <v>0</v>
      </c>
      <c r="S69" s="100"/>
      <c r="T69" s="101"/>
      <c r="U69" s="101"/>
      <c r="V69" s="99">
        <v>0</v>
      </c>
      <c r="W69" s="99" t="e">
        <f t="shared" ref="W69:W70" si="32">SUM(V69/R69*100)</f>
        <v>#DIV/0!</v>
      </c>
      <c r="X69" s="99">
        <v>0</v>
      </c>
      <c r="Y69" s="148"/>
    </row>
    <row r="70" spans="1:25" ht="24" hidden="1" customHeight="1" x14ac:dyDescent="0.3">
      <c r="A70" s="6"/>
      <c r="B70" s="7"/>
      <c r="C70" s="7"/>
      <c r="D70" s="7"/>
      <c r="E70" s="7"/>
      <c r="F70" s="62" t="s">
        <v>452</v>
      </c>
      <c r="G70" s="94" t="s">
        <v>24</v>
      </c>
      <c r="H70" s="94" t="s">
        <v>453</v>
      </c>
      <c r="I70" s="94"/>
      <c r="J70" s="99"/>
      <c r="K70" s="99"/>
      <c r="L70" s="82"/>
      <c r="M70" s="82"/>
      <c r="N70" s="99"/>
      <c r="O70" s="99"/>
      <c r="P70" s="82"/>
      <c r="Q70" s="82">
        <v>0</v>
      </c>
      <c r="R70" s="82">
        <v>0</v>
      </c>
      <c r="S70" s="100"/>
      <c r="T70" s="101"/>
      <c r="U70" s="101"/>
      <c r="V70" s="99">
        <v>0</v>
      </c>
      <c r="W70" s="99" t="e">
        <f t="shared" si="32"/>
        <v>#DIV/0!</v>
      </c>
      <c r="X70" s="99">
        <v>0</v>
      </c>
      <c r="Y70" s="148"/>
    </row>
    <row r="71" spans="1:25" ht="42" customHeight="1" x14ac:dyDescent="0.3">
      <c r="A71" s="6"/>
      <c r="B71" s="7"/>
      <c r="C71" s="7" t="s">
        <v>32</v>
      </c>
      <c r="D71" s="7"/>
      <c r="E71" s="7"/>
      <c r="F71" s="108" t="s">
        <v>265</v>
      </c>
      <c r="G71" s="94" t="s">
        <v>24</v>
      </c>
      <c r="H71" s="89" t="s">
        <v>107</v>
      </c>
      <c r="I71" s="89"/>
      <c r="J71" s="93" t="e">
        <f>SUM(#REF!,#REF!)</f>
        <v>#REF!</v>
      </c>
      <c r="K71" s="93" t="e">
        <f>SUM(#REF!,#REF!)</f>
        <v>#REF!</v>
      </c>
      <c r="L71" s="83" t="e">
        <f t="shared" si="30"/>
        <v>#REF!</v>
      </c>
      <c r="M71" s="83"/>
      <c r="N71" s="99">
        <v>0</v>
      </c>
      <c r="O71" s="99">
        <v>0</v>
      </c>
      <c r="P71" s="83">
        <v>0</v>
      </c>
      <c r="Q71" s="83">
        <f>SUM(Q73+Q75)</f>
        <v>200000</v>
      </c>
      <c r="R71" s="83">
        <f>SUM(R73+R75)</f>
        <v>3304853.04</v>
      </c>
      <c r="S71" s="111"/>
      <c r="T71" s="92"/>
      <c r="U71" s="92"/>
      <c r="V71" s="83">
        <f>SUM(V73+V75)</f>
        <v>3304853.04</v>
      </c>
      <c r="W71" s="112">
        <f t="shared" ref="W71:W81" si="33">SUM(V71/R71*100)</f>
        <v>100</v>
      </c>
      <c r="X71" s="99">
        <f t="shared" si="31"/>
        <v>1652.4265199999998</v>
      </c>
      <c r="Y71" s="142" t="s">
        <v>653</v>
      </c>
    </row>
    <row r="72" spans="1:25" ht="31.8" hidden="1" customHeight="1" x14ac:dyDescent="0.3">
      <c r="A72" s="6"/>
      <c r="B72" s="7"/>
      <c r="C72" s="7"/>
      <c r="D72" s="7"/>
      <c r="E72" s="7"/>
      <c r="F72" s="71" t="s">
        <v>282</v>
      </c>
      <c r="G72" s="89"/>
      <c r="H72" s="94" t="s">
        <v>283</v>
      </c>
      <c r="I72" s="94"/>
      <c r="J72" s="99">
        <v>0</v>
      </c>
      <c r="K72" s="99"/>
      <c r="L72" s="82"/>
      <c r="M72" s="82"/>
      <c r="N72" s="99"/>
      <c r="O72" s="99"/>
      <c r="P72" s="83"/>
      <c r="Q72" s="83"/>
      <c r="R72" s="82">
        <f>SUM(J72,N72)</f>
        <v>0</v>
      </c>
      <c r="S72" s="100"/>
      <c r="T72" s="101"/>
      <c r="U72" s="101"/>
      <c r="V72" s="99">
        <f t="shared" ref="V72" si="34">SUM(K72,O72)</f>
        <v>0</v>
      </c>
      <c r="W72" s="84" t="e">
        <f t="shared" si="33"/>
        <v>#DIV/0!</v>
      </c>
      <c r="X72" s="113"/>
      <c r="Y72" s="143"/>
    </row>
    <row r="73" spans="1:25" ht="31.8" customHeight="1" x14ac:dyDescent="0.3">
      <c r="A73" s="6"/>
      <c r="B73" s="7"/>
      <c r="C73" s="7"/>
      <c r="D73" s="7"/>
      <c r="E73" s="7"/>
      <c r="F73" s="109" t="s">
        <v>149</v>
      </c>
      <c r="G73" s="94"/>
      <c r="H73" s="94" t="s">
        <v>108</v>
      </c>
      <c r="I73" s="94"/>
      <c r="J73" s="99">
        <f>SUM(J74)</f>
        <v>12832</v>
      </c>
      <c r="K73" s="99">
        <f>SUM(K74)</f>
        <v>12832</v>
      </c>
      <c r="L73" s="82">
        <f t="shared" ref="L73:L74" si="35">SUM(K73/J73*100)</f>
        <v>100</v>
      </c>
      <c r="M73" s="82"/>
      <c r="N73" s="99">
        <v>0</v>
      </c>
      <c r="O73" s="99">
        <v>0</v>
      </c>
      <c r="P73" s="83">
        <v>0</v>
      </c>
      <c r="Q73" s="82">
        <f>SUM(Q74)</f>
        <v>100000</v>
      </c>
      <c r="R73" s="82">
        <f>SUM(R74)</f>
        <v>53935.32</v>
      </c>
      <c r="S73" s="100"/>
      <c r="T73" s="101"/>
      <c r="U73" s="101"/>
      <c r="V73" s="99">
        <f>SUM(V74)</f>
        <v>53935.32</v>
      </c>
      <c r="W73" s="84">
        <f t="shared" ref="W73:W74" si="36">SUM(V73/R73*100)</f>
        <v>100</v>
      </c>
      <c r="X73" s="99">
        <f t="shared" ref="X73:X74" si="37">SUM(V73/Q73*100)</f>
        <v>53.935319999999997</v>
      </c>
      <c r="Y73" s="79" t="s">
        <v>610</v>
      </c>
    </row>
    <row r="74" spans="1:25" ht="42.6" customHeight="1" x14ac:dyDescent="0.3">
      <c r="A74" s="6"/>
      <c r="B74" s="7"/>
      <c r="C74" s="7"/>
      <c r="D74" s="7"/>
      <c r="E74" s="7"/>
      <c r="F74" s="62" t="s">
        <v>60</v>
      </c>
      <c r="G74" s="94" t="s">
        <v>24</v>
      </c>
      <c r="H74" s="94" t="s">
        <v>109</v>
      </c>
      <c r="I74" s="94"/>
      <c r="J74" s="99">
        <v>12832</v>
      </c>
      <c r="K74" s="99">
        <v>12832</v>
      </c>
      <c r="L74" s="82">
        <f t="shared" si="35"/>
        <v>100</v>
      </c>
      <c r="M74" s="82"/>
      <c r="N74" s="99">
        <v>0</v>
      </c>
      <c r="O74" s="99">
        <v>0</v>
      </c>
      <c r="P74" s="83">
        <v>0</v>
      </c>
      <c r="Q74" s="82">
        <v>100000</v>
      </c>
      <c r="R74" s="82">
        <v>53935.32</v>
      </c>
      <c r="S74" s="100"/>
      <c r="T74" s="101"/>
      <c r="U74" s="101"/>
      <c r="V74" s="99">
        <v>53935.32</v>
      </c>
      <c r="W74" s="84">
        <f t="shared" si="36"/>
        <v>100</v>
      </c>
      <c r="X74" s="99">
        <f t="shared" si="37"/>
        <v>53.935319999999997</v>
      </c>
      <c r="Y74" s="79" t="s">
        <v>610</v>
      </c>
    </row>
    <row r="75" spans="1:25" ht="31.8" customHeight="1" x14ac:dyDescent="0.3">
      <c r="A75" s="6"/>
      <c r="B75" s="7"/>
      <c r="C75" s="7"/>
      <c r="D75" s="7"/>
      <c r="E75" s="7"/>
      <c r="F75" s="109" t="s">
        <v>151</v>
      </c>
      <c r="G75" s="89"/>
      <c r="H75" s="94" t="s">
        <v>152</v>
      </c>
      <c r="I75" s="94"/>
      <c r="J75" s="99">
        <f>SUM(J76:J79)</f>
        <v>3611646.73</v>
      </c>
      <c r="K75" s="99">
        <f>SUM(K76)</f>
        <v>82033.59</v>
      </c>
      <c r="L75" s="82">
        <f t="shared" ref="L75:L76" si="38">SUM(K75/J75*100)</f>
        <v>2.2713625150154151</v>
      </c>
      <c r="M75" s="82"/>
      <c r="N75" s="99">
        <v>0</v>
      </c>
      <c r="O75" s="99">
        <v>0</v>
      </c>
      <c r="P75" s="83">
        <v>0</v>
      </c>
      <c r="Q75" s="82">
        <f>SUM(Q76)</f>
        <v>100000</v>
      </c>
      <c r="R75" s="82">
        <f>SUM(R76:R78)</f>
        <v>3250917.72</v>
      </c>
      <c r="S75" s="100"/>
      <c r="T75" s="101"/>
      <c r="U75" s="101"/>
      <c r="V75" s="82">
        <f>SUM(V76:V78)</f>
        <v>3250917.72</v>
      </c>
      <c r="W75" s="84">
        <f t="shared" ref="W75:W76" si="39">SUM(V75/R75*100)</f>
        <v>100</v>
      </c>
      <c r="X75" s="99">
        <f t="shared" ref="X75:X76" si="40">SUM(V75/Q75*100)</f>
        <v>3250.9177200000004</v>
      </c>
      <c r="Y75" s="79" t="s">
        <v>614</v>
      </c>
    </row>
    <row r="76" spans="1:25" ht="68.400000000000006" customHeight="1" x14ac:dyDescent="0.3">
      <c r="A76" s="6"/>
      <c r="B76" s="7"/>
      <c r="C76" s="7"/>
      <c r="D76" s="7"/>
      <c r="E76" s="7"/>
      <c r="F76" s="71" t="s">
        <v>203</v>
      </c>
      <c r="G76" s="89"/>
      <c r="H76" s="94" t="s">
        <v>153</v>
      </c>
      <c r="I76" s="94"/>
      <c r="J76" s="99">
        <v>82033.59</v>
      </c>
      <c r="K76" s="99">
        <v>82033.59</v>
      </c>
      <c r="L76" s="82">
        <f t="shared" si="38"/>
        <v>100</v>
      </c>
      <c r="M76" s="82"/>
      <c r="N76" s="99">
        <v>0</v>
      </c>
      <c r="O76" s="99">
        <v>0</v>
      </c>
      <c r="P76" s="83">
        <v>0</v>
      </c>
      <c r="Q76" s="82">
        <v>100000</v>
      </c>
      <c r="R76" s="82">
        <v>235669.72</v>
      </c>
      <c r="S76" s="100"/>
      <c r="T76" s="101"/>
      <c r="U76" s="101"/>
      <c r="V76" s="99">
        <v>235669.72</v>
      </c>
      <c r="W76" s="84">
        <f t="shared" si="39"/>
        <v>100</v>
      </c>
      <c r="X76" s="99">
        <f t="shared" si="40"/>
        <v>235.66972000000001</v>
      </c>
      <c r="Y76" s="79" t="s">
        <v>613</v>
      </c>
    </row>
    <row r="77" spans="1:25" ht="68.400000000000006" customHeight="1" x14ac:dyDescent="0.3">
      <c r="A77" s="6"/>
      <c r="B77" s="7"/>
      <c r="C77" s="7"/>
      <c r="D77" s="7"/>
      <c r="E77" s="7"/>
      <c r="F77" s="71" t="s">
        <v>530</v>
      </c>
      <c r="G77" s="89"/>
      <c r="H77" s="94" t="s">
        <v>531</v>
      </c>
      <c r="I77" s="94"/>
      <c r="J77" s="99"/>
      <c r="K77" s="99"/>
      <c r="L77" s="82"/>
      <c r="M77" s="82"/>
      <c r="N77" s="99"/>
      <c r="O77" s="99"/>
      <c r="P77" s="83"/>
      <c r="Q77" s="82">
        <v>0</v>
      </c>
      <c r="R77" s="82">
        <v>2985095.52</v>
      </c>
      <c r="S77" s="100"/>
      <c r="T77" s="101"/>
      <c r="U77" s="101"/>
      <c r="V77" s="99">
        <v>2985095.52</v>
      </c>
      <c r="W77" s="84">
        <f t="shared" ref="W77:W78" si="41">SUM(V77/R77*100)</f>
        <v>100</v>
      </c>
      <c r="X77" s="99">
        <v>0</v>
      </c>
      <c r="Y77" s="79" t="s">
        <v>611</v>
      </c>
    </row>
    <row r="78" spans="1:25" ht="68.400000000000006" customHeight="1" x14ac:dyDescent="0.3">
      <c r="A78" s="6"/>
      <c r="B78" s="7"/>
      <c r="C78" s="7"/>
      <c r="D78" s="7"/>
      <c r="E78" s="7"/>
      <c r="F78" s="71" t="s">
        <v>532</v>
      </c>
      <c r="G78" s="89"/>
      <c r="H78" s="94" t="s">
        <v>533</v>
      </c>
      <c r="I78" s="94"/>
      <c r="J78" s="99"/>
      <c r="K78" s="99"/>
      <c r="L78" s="82"/>
      <c r="M78" s="82"/>
      <c r="N78" s="99"/>
      <c r="O78" s="99"/>
      <c r="P78" s="83"/>
      <c r="Q78" s="82">
        <v>0</v>
      </c>
      <c r="R78" s="82">
        <v>30152.48</v>
      </c>
      <c r="S78" s="100"/>
      <c r="T78" s="101"/>
      <c r="U78" s="101"/>
      <c r="V78" s="99">
        <v>30152.48</v>
      </c>
      <c r="W78" s="84">
        <f t="shared" si="41"/>
        <v>100</v>
      </c>
      <c r="X78" s="99">
        <v>0</v>
      </c>
      <c r="Y78" s="79" t="s">
        <v>612</v>
      </c>
    </row>
    <row r="79" spans="1:25" ht="37.799999999999997" customHeight="1" x14ac:dyDescent="0.3">
      <c r="A79" s="6"/>
      <c r="B79" s="7"/>
      <c r="C79" s="7"/>
      <c r="D79" s="7"/>
      <c r="E79" s="7"/>
      <c r="F79" s="108" t="s">
        <v>150</v>
      </c>
      <c r="G79" s="94" t="s">
        <v>24</v>
      </c>
      <c r="H79" s="89" t="s">
        <v>98</v>
      </c>
      <c r="I79" s="89"/>
      <c r="J79" s="93">
        <f>SUM(J80)</f>
        <v>3529613.14</v>
      </c>
      <c r="K79" s="93">
        <f>SUM(K80)</f>
        <v>3524112.51</v>
      </c>
      <c r="L79" s="82">
        <f>SUM(K79/J79*100)</f>
        <v>99.844157708456393</v>
      </c>
      <c r="M79" s="82"/>
      <c r="N79" s="99">
        <v>0</v>
      </c>
      <c r="O79" s="99">
        <v>0</v>
      </c>
      <c r="P79" s="83">
        <v>0</v>
      </c>
      <c r="Q79" s="83">
        <f>SUM(Q80)</f>
        <v>3814000</v>
      </c>
      <c r="R79" s="83">
        <f>SUM(R80)</f>
        <v>3993939.91</v>
      </c>
      <c r="S79" s="100"/>
      <c r="T79" s="101"/>
      <c r="U79" s="101"/>
      <c r="V79" s="93">
        <f>SUM(V80)</f>
        <v>3991273.78</v>
      </c>
      <c r="W79" s="112">
        <f t="shared" si="33"/>
        <v>99.933245615605657</v>
      </c>
      <c r="X79" s="99">
        <f>SUM(V79/Q79*100)</f>
        <v>104.64797535395908</v>
      </c>
      <c r="Y79" s="79" t="s">
        <v>615</v>
      </c>
    </row>
    <row r="80" spans="1:25" ht="40.200000000000003" customHeight="1" x14ac:dyDescent="0.3">
      <c r="A80" s="6"/>
      <c r="B80" s="7"/>
      <c r="C80" s="7"/>
      <c r="D80" s="7"/>
      <c r="E80" s="7"/>
      <c r="F80" s="62" t="s">
        <v>42</v>
      </c>
      <c r="G80" s="94" t="s">
        <v>24</v>
      </c>
      <c r="H80" s="94" t="s">
        <v>380</v>
      </c>
      <c r="I80" s="94"/>
      <c r="J80" s="99">
        <v>3529613.14</v>
      </c>
      <c r="K80" s="99">
        <v>3524112.51</v>
      </c>
      <c r="L80" s="82">
        <f>SUM(K80/J80*100)</f>
        <v>99.844157708456393</v>
      </c>
      <c r="M80" s="82"/>
      <c r="N80" s="99">
        <v>0</v>
      </c>
      <c r="O80" s="99">
        <v>0</v>
      </c>
      <c r="P80" s="83">
        <v>0</v>
      </c>
      <c r="Q80" s="82">
        <v>3814000</v>
      </c>
      <c r="R80" s="82">
        <v>3993939.91</v>
      </c>
      <c r="S80" s="100"/>
      <c r="T80" s="101"/>
      <c r="U80" s="101"/>
      <c r="V80" s="99">
        <v>3991273.78</v>
      </c>
      <c r="W80" s="84">
        <f t="shared" si="33"/>
        <v>99.933245615605657</v>
      </c>
      <c r="X80" s="99">
        <f>SUM(V80/Q80*100)</f>
        <v>104.64797535395908</v>
      </c>
      <c r="Y80" s="79" t="s">
        <v>615</v>
      </c>
    </row>
    <row r="81" spans="1:25" ht="41.4" x14ac:dyDescent="0.3">
      <c r="A81" s="9" t="s">
        <v>12</v>
      </c>
      <c r="B81" s="7"/>
      <c r="C81" s="7"/>
      <c r="D81" s="7"/>
      <c r="E81" s="7"/>
      <c r="F81" s="95" t="s">
        <v>266</v>
      </c>
      <c r="G81" s="89" t="s">
        <v>38</v>
      </c>
      <c r="H81" s="89" t="s">
        <v>110</v>
      </c>
      <c r="I81" s="89"/>
      <c r="J81" s="93">
        <f>SUM(J86+J88+J90+J94+J96+J100+J102)</f>
        <v>5513676.79</v>
      </c>
      <c r="K81" s="93">
        <f>SUM(K86+K88+K90+K94+K96+K100+K102)</f>
        <v>5486677.2999999998</v>
      </c>
      <c r="L81" s="83">
        <f>SUM(K81/J81*100)</f>
        <v>99.510317869031269</v>
      </c>
      <c r="M81" s="83"/>
      <c r="N81" s="93">
        <f>SUM(N86+N88+N90+N94+N96+N100+N102)</f>
        <v>16945440</v>
      </c>
      <c r="O81" s="93">
        <f>SUM(O86+O88+O90+O94+O96+O100+O102)</f>
        <v>7352086.9100000001</v>
      </c>
      <c r="P81" s="83">
        <f t="shared" ref="P81" si="42">SUM(O81/N81*100)</f>
        <v>43.386816217224222</v>
      </c>
      <c r="Q81" s="83">
        <f>SUM(Q86+Q88+Q90+Q94+Q96+Q100+Q102)</f>
        <v>5309853.51</v>
      </c>
      <c r="R81" s="93">
        <f>SUM(R86+R88+R90+R94+R96+R100+R102+R105)</f>
        <v>58017716.540000007</v>
      </c>
      <c r="S81" s="111"/>
      <c r="T81" s="92"/>
      <c r="U81" s="92"/>
      <c r="V81" s="93">
        <f>SUM(V86+V88+V90+V94+V96+V100+V102+V105)</f>
        <v>57585327.930000007</v>
      </c>
      <c r="W81" s="112">
        <f t="shared" si="33"/>
        <v>99.254730044913273</v>
      </c>
      <c r="X81" s="99">
        <f>SUM(V81/Q81*100)</f>
        <v>1084.4993712453663</v>
      </c>
      <c r="Y81" s="79" t="s">
        <v>652</v>
      </c>
    </row>
    <row r="82" spans="1:25" hidden="1" x14ac:dyDescent="0.3">
      <c r="A82" s="9"/>
      <c r="B82" s="7"/>
      <c r="C82" s="7"/>
      <c r="D82" s="7"/>
      <c r="E82" s="7"/>
      <c r="F82" s="13" t="s">
        <v>35</v>
      </c>
      <c r="G82" s="89" t="s">
        <v>28</v>
      </c>
      <c r="H82" s="89" t="s">
        <v>57</v>
      </c>
      <c r="I82" s="89"/>
      <c r="J82" s="93">
        <f>SUM(J83)</f>
        <v>0</v>
      </c>
      <c r="K82" s="93"/>
      <c r="L82" s="93"/>
      <c r="M82" s="93"/>
      <c r="N82" s="93"/>
      <c r="O82" s="93"/>
      <c r="P82" s="93"/>
      <c r="Q82" s="93"/>
      <c r="R82" s="83">
        <f>SUM(R83)</f>
        <v>335</v>
      </c>
      <c r="S82" s="100"/>
      <c r="T82" s="101"/>
      <c r="U82" s="101"/>
      <c r="V82" s="100"/>
      <c r="W82" s="113"/>
      <c r="X82" s="113"/>
      <c r="Y82" s="143"/>
    </row>
    <row r="83" spans="1:25" ht="26.4" hidden="1" x14ac:dyDescent="0.3">
      <c r="A83" s="9"/>
      <c r="B83" s="7"/>
      <c r="C83" s="7"/>
      <c r="D83" s="7"/>
      <c r="E83" s="7"/>
      <c r="F83" s="86" t="s">
        <v>61</v>
      </c>
      <c r="G83" s="89" t="s">
        <v>28</v>
      </c>
      <c r="H83" s="94" t="s">
        <v>62</v>
      </c>
      <c r="I83" s="94"/>
      <c r="J83" s="99">
        <v>0</v>
      </c>
      <c r="K83" s="99"/>
      <c r="L83" s="99"/>
      <c r="M83" s="99"/>
      <c r="N83" s="93"/>
      <c r="O83" s="93"/>
      <c r="P83" s="93"/>
      <c r="Q83" s="93"/>
      <c r="R83" s="82">
        <v>335</v>
      </c>
      <c r="S83" s="100"/>
      <c r="T83" s="101"/>
      <c r="U83" s="101"/>
      <c r="V83" s="100"/>
      <c r="W83" s="113"/>
      <c r="X83" s="113"/>
      <c r="Y83" s="143"/>
    </row>
    <row r="84" spans="1:25" ht="36.6" hidden="1" customHeight="1" x14ac:dyDescent="0.3">
      <c r="A84" s="6"/>
      <c r="B84" s="7"/>
      <c r="C84" s="7"/>
      <c r="D84" s="7"/>
      <c r="E84" s="7"/>
      <c r="F84" s="62" t="s">
        <v>67</v>
      </c>
      <c r="G84" s="94" t="s">
        <v>24</v>
      </c>
      <c r="H84" s="94" t="s">
        <v>69</v>
      </c>
      <c r="I84" s="94"/>
      <c r="J84" s="99">
        <v>0</v>
      </c>
      <c r="K84" s="99"/>
      <c r="L84" s="99"/>
      <c r="M84" s="99"/>
      <c r="N84" s="99"/>
      <c r="O84" s="99"/>
      <c r="P84" s="99"/>
      <c r="Q84" s="99"/>
      <c r="R84" s="82"/>
      <c r="S84" s="100"/>
      <c r="T84" s="101"/>
      <c r="U84" s="101"/>
      <c r="V84" s="100"/>
      <c r="W84" s="113"/>
      <c r="X84" s="113"/>
      <c r="Y84" s="143"/>
    </row>
    <row r="85" spans="1:25" ht="50.4" hidden="1" customHeight="1" x14ac:dyDescent="0.3">
      <c r="A85" s="6"/>
      <c r="B85" s="7"/>
      <c r="C85" s="7"/>
      <c r="D85" s="7"/>
      <c r="E85" s="7"/>
      <c r="F85" s="62" t="s">
        <v>68</v>
      </c>
      <c r="G85" s="94" t="s">
        <v>24</v>
      </c>
      <c r="H85" s="94" t="s">
        <v>70</v>
      </c>
      <c r="I85" s="94"/>
      <c r="J85" s="99">
        <v>0</v>
      </c>
      <c r="K85" s="99"/>
      <c r="L85" s="99"/>
      <c r="M85" s="99"/>
      <c r="N85" s="99"/>
      <c r="O85" s="99"/>
      <c r="P85" s="99"/>
      <c r="Q85" s="99"/>
      <c r="R85" s="82"/>
      <c r="S85" s="100"/>
      <c r="T85" s="101"/>
      <c r="U85" s="101"/>
      <c r="V85" s="100"/>
      <c r="W85" s="113"/>
      <c r="X85" s="113"/>
      <c r="Y85" s="143"/>
    </row>
    <row r="86" spans="1:25" ht="34.799999999999997" customHeight="1" x14ac:dyDescent="0.3">
      <c r="A86" s="6"/>
      <c r="B86" s="7"/>
      <c r="C86" s="7"/>
      <c r="D86" s="7"/>
      <c r="E86" s="7"/>
      <c r="F86" s="80" t="s">
        <v>154</v>
      </c>
      <c r="G86" s="94"/>
      <c r="H86" s="89" t="s">
        <v>285</v>
      </c>
      <c r="I86" s="89"/>
      <c r="J86" s="93">
        <f>SUM(J87)</f>
        <v>556462.34</v>
      </c>
      <c r="K86" s="93">
        <f>SUM(K87)</f>
        <v>556462.34</v>
      </c>
      <c r="L86" s="83">
        <f t="shared" ref="L86:L91" si="43">SUM(K86/J86*100)</f>
        <v>100</v>
      </c>
      <c r="M86" s="83"/>
      <c r="N86" s="93">
        <v>0</v>
      </c>
      <c r="O86" s="93">
        <v>0</v>
      </c>
      <c r="P86" s="83">
        <v>0</v>
      </c>
      <c r="Q86" s="83">
        <f>SUM(Q87)</f>
        <v>830000</v>
      </c>
      <c r="R86" s="83">
        <f>SUM(R87)</f>
        <v>1172258.7</v>
      </c>
      <c r="S86" s="100"/>
      <c r="T86" s="101"/>
      <c r="U86" s="101"/>
      <c r="V86" s="83">
        <f>SUM(V87)</f>
        <v>1132235.19</v>
      </c>
      <c r="W86" s="84">
        <f t="shared" ref="W86:W107" si="44">SUM(V86/R86*100)</f>
        <v>96.585778378100329</v>
      </c>
      <c r="X86" s="99">
        <f>SUM(V86/Q86*100)</f>
        <v>136.41387831325301</v>
      </c>
      <c r="Y86" s="161" t="s">
        <v>616</v>
      </c>
    </row>
    <row r="87" spans="1:25" ht="56.4" customHeight="1" x14ac:dyDescent="0.3">
      <c r="A87" s="6"/>
      <c r="B87" s="7"/>
      <c r="C87" s="7"/>
      <c r="D87" s="7"/>
      <c r="E87" s="7"/>
      <c r="F87" s="79" t="s">
        <v>72</v>
      </c>
      <c r="G87" s="94" t="s">
        <v>28</v>
      </c>
      <c r="H87" s="94" t="s">
        <v>284</v>
      </c>
      <c r="I87" s="94"/>
      <c r="J87" s="99">
        <v>556462.34</v>
      </c>
      <c r="K87" s="99">
        <v>556462.34</v>
      </c>
      <c r="L87" s="82">
        <f t="shared" si="43"/>
        <v>100</v>
      </c>
      <c r="M87" s="82"/>
      <c r="N87" s="99">
        <v>0</v>
      </c>
      <c r="O87" s="99">
        <v>0</v>
      </c>
      <c r="P87" s="83">
        <v>0</v>
      </c>
      <c r="Q87" s="82">
        <v>830000</v>
      </c>
      <c r="R87" s="82">
        <v>1172258.7</v>
      </c>
      <c r="S87" s="100"/>
      <c r="T87" s="101"/>
      <c r="U87" s="101"/>
      <c r="V87" s="99">
        <v>1132235.19</v>
      </c>
      <c r="W87" s="84">
        <f t="shared" si="44"/>
        <v>96.585778378100329</v>
      </c>
      <c r="X87" s="99">
        <f>SUM(V87/Q87*100)</f>
        <v>136.41387831325301</v>
      </c>
      <c r="Y87" s="162"/>
    </row>
    <row r="88" spans="1:25" ht="39.6" customHeight="1" x14ac:dyDescent="0.3">
      <c r="A88" s="6"/>
      <c r="B88" s="7"/>
      <c r="C88" s="7"/>
      <c r="D88" s="7"/>
      <c r="E88" s="7"/>
      <c r="F88" s="80" t="s">
        <v>155</v>
      </c>
      <c r="G88" s="94"/>
      <c r="H88" s="89" t="s">
        <v>286</v>
      </c>
      <c r="I88" s="89"/>
      <c r="J88" s="93">
        <f>SUM(J89)</f>
        <v>442313</v>
      </c>
      <c r="K88" s="93">
        <f>SUM(K89)</f>
        <v>442303.41</v>
      </c>
      <c r="L88" s="83">
        <f t="shared" si="43"/>
        <v>99.997831852104724</v>
      </c>
      <c r="M88" s="83"/>
      <c r="N88" s="93">
        <v>0</v>
      </c>
      <c r="O88" s="93">
        <v>0</v>
      </c>
      <c r="P88" s="83">
        <v>0</v>
      </c>
      <c r="Q88" s="83">
        <f>SUM(Q89)</f>
        <v>590000</v>
      </c>
      <c r="R88" s="83">
        <f>SUM(R89)</f>
        <v>391006.25</v>
      </c>
      <c r="S88" s="100"/>
      <c r="T88" s="101"/>
      <c r="U88" s="101"/>
      <c r="V88" s="83">
        <f>SUM(V89)</f>
        <v>380164.5</v>
      </c>
      <c r="W88" s="84">
        <f t="shared" si="44"/>
        <v>97.227218235002638</v>
      </c>
      <c r="X88" s="99">
        <f>SUM(V88/Q88*100)</f>
        <v>64.434661016949164</v>
      </c>
      <c r="Y88" s="79" t="s">
        <v>491</v>
      </c>
    </row>
    <row r="89" spans="1:25" ht="57.6" customHeight="1" x14ac:dyDescent="0.3">
      <c r="A89" s="6"/>
      <c r="B89" s="7"/>
      <c r="C89" s="7"/>
      <c r="D89" s="7"/>
      <c r="E89" s="7"/>
      <c r="F89" s="79" t="s">
        <v>73</v>
      </c>
      <c r="G89" s="94" t="s">
        <v>28</v>
      </c>
      <c r="H89" s="94" t="s">
        <v>287</v>
      </c>
      <c r="I89" s="94"/>
      <c r="J89" s="99">
        <v>442313</v>
      </c>
      <c r="K89" s="99">
        <v>442303.41</v>
      </c>
      <c r="L89" s="82">
        <f t="shared" si="43"/>
        <v>99.997831852104724</v>
      </c>
      <c r="M89" s="82"/>
      <c r="N89" s="99">
        <v>0</v>
      </c>
      <c r="O89" s="99">
        <v>0</v>
      </c>
      <c r="P89" s="83">
        <v>0</v>
      </c>
      <c r="Q89" s="82">
        <v>590000</v>
      </c>
      <c r="R89" s="82">
        <v>391006.25</v>
      </c>
      <c r="S89" s="100"/>
      <c r="T89" s="101"/>
      <c r="U89" s="101"/>
      <c r="V89" s="99">
        <v>380164.5</v>
      </c>
      <c r="W89" s="84">
        <f t="shared" si="44"/>
        <v>97.227218235002638</v>
      </c>
      <c r="X89" s="99">
        <f>SUM(V89/Q89*100)</f>
        <v>64.434661016949164</v>
      </c>
      <c r="Y89" s="79" t="s">
        <v>491</v>
      </c>
    </row>
    <row r="90" spans="1:25" ht="34.799999999999997" customHeight="1" x14ac:dyDescent="0.3">
      <c r="A90" s="6"/>
      <c r="B90" s="7"/>
      <c r="C90" s="7"/>
      <c r="D90" s="7"/>
      <c r="E90" s="7"/>
      <c r="F90" s="80" t="s">
        <v>204</v>
      </c>
      <c r="G90" s="89"/>
      <c r="H90" s="89" t="s">
        <v>289</v>
      </c>
      <c r="I90" s="89"/>
      <c r="J90" s="93">
        <f>SUM(J91:J93)</f>
        <v>3870237.33</v>
      </c>
      <c r="K90" s="93">
        <f>SUM(K91:K93)</f>
        <v>3843247.43</v>
      </c>
      <c r="L90" s="83">
        <f t="shared" si="43"/>
        <v>99.302629329969278</v>
      </c>
      <c r="M90" s="83"/>
      <c r="N90" s="93">
        <f>SUM(N91:N93)</f>
        <v>9855440</v>
      </c>
      <c r="O90" s="93">
        <f>SUM(O91:O93)</f>
        <v>7183440</v>
      </c>
      <c r="P90" s="83">
        <f t="shared" ref="P90" si="45">SUM(O90/N90*100)</f>
        <v>72.888069939038743</v>
      </c>
      <c r="Q90" s="83">
        <f>SUM(Q91)</f>
        <v>3350000</v>
      </c>
      <c r="R90" s="83">
        <f>SUM(R91)</f>
        <v>11437019</v>
      </c>
      <c r="S90" s="100"/>
      <c r="T90" s="101"/>
      <c r="U90" s="101"/>
      <c r="V90" s="83">
        <f>SUM(V91)</f>
        <v>11055890.08</v>
      </c>
      <c r="W90" s="84">
        <f t="shared" si="44"/>
        <v>96.667585146094453</v>
      </c>
      <c r="X90" s="99">
        <f>SUM(V90/Q90*100)</f>
        <v>330.02656955223881</v>
      </c>
      <c r="Y90" s="166" t="s">
        <v>617</v>
      </c>
    </row>
    <row r="91" spans="1:25" ht="84" customHeight="1" x14ac:dyDescent="0.3">
      <c r="A91" s="6"/>
      <c r="B91" s="7"/>
      <c r="C91" s="7"/>
      <c r="D91" s="7"/>
      <c r="E91" s="7"/>
      <c r="F91" s="79" t="s">
        <v>76</v>
      </c>
      <c r="G91" s="94" t="s">
        <v>28</v>
      </c>
      <c r="H91" s="94" t="s">
        <v>288</v>
      </c>
      <c r="I91" s="94"/>
      <c r="J91" s="99">
        <v>3770687.43</v>
      </c>
      <c r="K91" s="99">
        <v>3770687.43</v>
      </c>
      <c r="L91" s="82">
        <f t="shared" si="43"/>
        <v>100</v>
      </c>
      <c r="M91" s="82"/>
      <c r="N91" s="99">
        <v>0</v>
      </c>
      <c r="O91" s="99">
        <v>0</v>
      </c>
      <c r="P91" s="83">
        <v>0</v>
      </c>
      <c r="Q91" s="82">
        <v>3350000</v>
      </c>
      <c r="R91" s="82">
        <v>11437019</v>
      </c>
      <c r="S91" s="100"/>
      <c r="T91" s="101"/>
      <c r="U91" s="101"/>
      <c r="V91" s="99">
        <v>11055890.08</v>
      </c>
      <c r="W91" s="84">
        <f t="shared" si="44"/>
        <v>96.667585146094453</v>
      </c>
      <c r="X91" s="99">
        <f t="shared" ref="X91" si="46">SUM(V91/Q91*100)</f>
        <v>330.02656955223881</v>
      </c>
      <c r="Y91" s="167"/>
    </row>
    <row r="92" spans="1:25" ht="32.4" hidden="1" customHeight="1" x14ac:dyDescent="0.3">
      <c r="A92" s="6"/>
      <c r="B92" s="7"/>
      <c r="C92" s="7"/>
      <c r="D92" s="7"/>
      <c r="E92" s="7"/>
      <c r="F92" s="79" t="s">
        <v>381</v>
      </c>
      <c r="G92" s="94"/>
      <c r="H92" s="94" t="s">
        <v>290</v>
      </c>
      <c r="I92" s="94"/>
      <c r="J92" s="99">
        <v>0</v>
      </c>
      <c r="K92" s="99">
        <v>0</v>
      </c>
      <c r="L92" s="82">
        <v>0</v>
      </c>
      <c r="M92" s="82"/>
      <c r="N92" s="99">
        <v>9855440</v>
      </c>
      <c r="O92" s="99">
        <v>7183440</v>
      </c>
      <c r="P92" s="82">
        <f t="shared" ref="P92" si="47">SUM(O92/N92*100)</f>
        <v>72.888069939038743</v>
      </c>
      <c r="Q92" s="82">
        <v>0</v>
      </c>
      <c r="R92" s="82">
        <v>0</v>
      </c>
      <c r="S92" s="100"/>
      <c r="T92" s="101"/>
      <c r="U92" s="101"/>
      <c r="V92" s="99">
        <v>0</v>
      </c>
      <c r="W92" s="84">
        <v>0</v>
      </c>
      <c r="X92" s="99">
        <v>0</v>
      </c>
      <c r="Y92" s="79"/>
    </row>
    <row r="93" spans="1:25" ht="24.6" hidden="1" customHeight="1" x14ac:dyDescent="0.3">
      <c r="A93" s="6"/>
      <c r="B93" s="7"/>
      <c r="C93" s="7"/>
      <c r="D93" s="7"/>
      <c r="E93" s="7"/>
      <c r="F93" s="79" t="s">
        <v>381</v>
      </c>
      <c r="G93" s="94"/>
      <c r="H93" s="94" t="s">
        <v>382</v>
      </c>
      <c r="I93" s="94"/>
      <c r="J93" s="99">
        <v>99549.9</v>
      </c>
      <c r="K93" s="99">
        <v>72560</v>
      </c>
      <c r="L93" s="82">
        <f>SUM(K93/J93*100)</f>
        <v>72.888069199466813</v>
      </c>
      <c r="M93" s="82"/>
      <c r="N93" s="99"/>
      <c r="O93" s="99"/>
      <c r="P93" s="82"/>
      <c r="Q93" s="82">
        <v>0</v>
      </c>
      <c r="R93" s="82">
        <v>0</v>
      </c>
      <c r="S93" s="100"/>
      <c r="T93" s="101"/>
      <c r="U93" s="101"/>
      <c r="V93" s="99">
        <v>0</v>
      </c>
      <c r="W93" s="84">
        <v>0</v>
      </c>
      <c r="X93" s="99">
        <v>0</v>
      </c>
      <c r="Y93" s="79"/>
    </row>
    <row r="94" spans="1:25" ht="27.6" customHeight="1" x14ac:dyDescent="0.3">
      <c r="A94" s="6"/>
      <c r="B94" s="7"/>
      <c r="C94" s="7"/>
      <c r="D94" s="7"/>
      <c r="E94" s="7"/>
      <c r="F94" s="80" t="s">
        <v>249</v>
      </c>
      <c r="G94" s="94"/>
      <c r="H94" s="89" t="s">
        <v>291</v>
      </c>
      <c r="I94" s="89"/>
      <c r="J94" s="93">
        <f>SUM(J95)</f>
        <v>526190.5</v>
      </c>
      <c r="K94" s="93">
        <f>SUM(K95:K96)</f>
        <v>526190.5</v>
      </c>
      <c r="L94" s="83">
        <f>SUM(K94/J94*100)</f>
        <v>100</v>
      </c>
      <c r="M94" s="83"/>
      <c r="N94" s="93">
        <f>SUM(N96:N97)</f>
        <v>0</v>
      </c>
      <c r="O94" s="93">
        <f>SUM(O96:O97)</f>
        <v>0</v>
      </c>
      <c r="P94" s="83">
        <v>0</v>
      </c>
      <c r="Q94" s="83">
        <f>SUM(Q95)</f>
        <v>0</v>
      </c>
      <c r="R94" s="83">
        <f>SUM(R95)</f>
        <v>64000</v>
      </c>
      <c r="S94" s="100"/>
      <c r="T94" s="101"/>
      <c r="U94" s="101"/>
      <c r="V94" s="83">
        <f>SUM(V95)</f>
        <v>64000</v>
      </c>
      <c r="W94" s="84">
        <f t="shared" si="44"/>
        <v>100</v>
      </c>
      <c r="X94" s="99">
        <v>0</v>
      </c>
      <c r="Y94" s="161" t="s">
        <v>618</v>
      </c>
    </row>
    <row r="95" spans="1:25" ht="55.2" customHeight="1" x14ac:dyDescent="0.3">
      <c r="A95" s="6"/>
      <c r="B95" s="7"/>
      <c r="C95" s="7"/>
      <c r="D95" s="7"/>
      <c r="E95" s="7"/>
      <c r="F95" s="79" t="s">
        <v>483</v>
      </c>
      <c r="G95" s="94"/>
      <c r="H95" s="94" t="s">
        <v>292</v>
      </c>
      <c r="I95" s="94"/>
      <c r="J95" s="99">
        <v>526190.5</v>
      </c>
      <c r="K95" s="99">
        <v>526190.5</v>
      </c>
      <c r="L95" s="82">
        <f>SUM(K95/J95*100)</f>
        <v>100</v>
      </c>
      <c r="M95" s="82"/>
      <c r="N95" s="99"/>
      <c r="O95" s="99"/>
      <c r="P95" s="82">
        <v>0</v>
      </c>
      <c r="Q95" s="82">
        <v>0</v>
      </c>
      <c r="R95" s="82">
        <v>64000</v>
      </c>
      <c r="S95" s="100"/>
      <c r="T95" s="101"/>
      <c r="U95" s="101"/>
      <c r="V95" s="99">
        <v>64000</v>
      </c>
      <c r="W95" s="84">
        <f t="shared" ref="W95" si="48">SUM(V95/R95*100)</f>
        <v>100</v>
      </c>
      <c r="X95" s="99">
        <v>0</v>
      </c>
      <c r="Y95" s="162"/>
    </row>
    <row r="96" spans="1:25" ht="19.8" customHeight="1" x14ac:dyDescent="0.3">
      <c r="A96" s="6"/>
      <c r="B96" s="7"/>
      <c r="C96" s="7"/>
      <c r="D96" s="7"/>
      <c r="E96" s="7"/>
      <c r="F96" s="80" t="s">
        <v>293</v>
      </c>
      <c r="G96" s="94"/>
      <c r="H96" s="89" t="s">
        <v>294</v>
      </c>
      <c r="I96" s="89"/>
      <c r="J96" s="93">
        <f>SUM(J97)</f>
        <v>0</v>
      </c>
      <c r="K96" s="93">
        <v>0</v>
      </c>
      <c r="L96" s="83" t="e">
        <f>SUM(K96/J96*100)</f>
        <v>#DIV/0!</v>
      </c>
      <c r="M96" s="83"/>
      <c r="N96" s="93">
        <v>0</v>
      </c>
      <c r="O96" s="93">
        <v>0</v>
      </c>
      <c r="P96" s="83">
        <v>0</v>
      </c>
      <c r="Q96" s="83">
        <f>SUM(Q97)</f>
        <v>200000</v>
      </c>
      <c r="R96" s="83">
        <f>SUM(R97:R99)</f>
        <v>44882996</v>
      </c>
      <c r="S96" s="111"/>
      <c r="T96" s="92"/>
      <c r="U96" s="92"/>
      <c r="V96" s="93">
        <f>SUM(V97:V99)</f>
        <v>44882601.57</v>
      </c>
      <c r="W96" s="84">
        <f t="shared" si="44"/>
        <v>99.999121203941016</v>
      </c>
      <c r="X96" s="99">
        <f t="shared" ref="X96:X103" si="49">SUM(V96/Q96*100)</f>
        <v>22441.300785000003</v>
      </c>
      <c r="Y96" s="79" t="s">
        <v>623</v>
      </c>
    </row>
    <row r="97" spans="1:25" ht="45" customHeight="1" x14ac:dyDescent="0.3">
      <c r="A97" s="6"/>
      <c r="B97" s="7"/>
      <c r="C97" s="7"/>
      <c r="D97" s="7"/>
      <c r="E97" s="7"/>
      <c r="F97" s="79" t="s">
        <v>295</v>
      </c>
      <c r="G97" s="94"/>
      <c r="H97" s="94" t="s">
        <v>296</v>
      </c>
      <c r="I97" s="94"/>
      <c r="J97" s="99">
        <v>0</v>
      </c>
      <c r="K97" s="99">
        <v>0</v>
      </c>
      <c r="L97" s="82">
        <v>0</v>
      </c>
      <c r="M97" s="82"/>
      <c r="N97" s="99"/>
      <c r="O97" s="99"/>
      <c r="P97" s="82">
        <v>0</v>
      </c>
      <c r="Q97" s="82">
        <v>200000</v>
      </c>
      <c r="R97" s="82">
        <v>810638.21</v>
      </c>
      <c r="S97" s="100"/>
      <c r="T97" s="101"/>
      <c r="U97" s="101"/>
      <c r="V97" s="99">
        <v>810287.49</v>
      </c>
      <c r="W97" s="84">
        <f t="shared" si="44"/>
        <v>99.956735323394156</v>
      </c>
      <c r="X97" s="99">
        <f t="shared" si="49"/>
        <v>405.14374499999997</v>
      </c>
      <c r="Y97" s="79" t="s">
        <v>484</v>
      </c>
    </row>
    <row r="98" spans="1:25" ht="66.599999999999994" customHeight="1" x14ac:dyDescent="0.3">
      <c r="A98" s="6"/>
      <c r="B98" s="7"/>
      <c r="C98" s="7"/>
      <c r="D98" s="7"/>
      <c r="E98" s="7"/>
      <c r="F98" s="79" t="s">
        <v>381</v>
      </c>
      <c r="G98" s="94"/>
      <c r="H98" s="94" t="s">
        <v>454</v>
      </c>
      <c r="I98" s="94"/>
      <c r="J98" s="99"/>
      <c r="K98" s="99"/>
      <c r="L98" s="82"/>
      <c r="M98" s="82"/>
      <c r="N98" s="99"/>
      <c r="O98" s="99"/>
      <c r="P98" s="82"/>
      <c r="Q98" s="82">
        <v>0</v>
      </c>
      <c r="R98" s="82">
        <v>43851996</v>
      </c>
      <c r="S98" s="100"/>
      <c r="T98" s="101"/>
      <c r="U98" s="101"/>
      <c r="V98" s="99">
        <v>43851952.5</v>
      </c>
      <c r="W98" s="84">
        <f t="shared" ref="W98:W99" si="50">SUM(V98/R98*100)</f>
        <v>99.999900802690945</v>
      </c>
      <c r="X98" s="99">
        <v>0</v>
      </c>
      <c r="Y98" s="79" t="s">
        <v>619</v>
      </c>
    </row>
    <row r="99" spans="1:25" ht="54.6" customHeight="1" x14ac:dyDescent="0.3">
      <c r="A99" s="6"/>
      <c r="B99" s="7"/>
      <c r="C99" s="7"/>
      <c r="D99" s="7"/>
      <c r="E99" s="7"/>
      <c r="F99" s="79" t="s">
        <v>381</v>
      </c>
      <c r="G99" s="94"/>
      <c r="H99" s="94" t="s">
        <v>455</v>
      </c>
      <c r="I99" s="94"/>
      <c r="J99" s="99"/>
      <c r="K99" s="99"/>
      <c r="L99" s="82"/>
      <c r="M99" s="82"/>
      <c r="N99" s="99"/>
      <c r="O99" s="99"/>
      <c r="P99" s="82"/>
      <c r="Q99" s="82">
        <v>0</v>
      </c>
      <c r="R99" s="82">
        <v>220361.79</v>
      </c>
      <c r="S99" s="100"/>
      <c r="T99" s="101"/>
      <c r="U99" s="101"/>
      <c r="V99" s="99">
        <v>220361.58</v>
      </c>
      <c r="W99" s="84">
        <f t="shared" si="50"/>
        <v>99.999904702171818</v>
      </c>
      <c r="X99" s="99">
        <v>0</v>
      </c>
      <c r="Y99" s="79" t="s">
        <v>620</v>
      </c>
    </row>
    <row r="100" spans="1:25" ht="55.8" customHeight="1" x14ac:dyDescent="0.3">
      <c r="A100" s="6"/>
      <c r="B100" s="7"/>
      <c r="C100" s="7"/>
      <c r="D100" s="7"/>
      <c r="E100" s="7"/>
      <c r="F100" s="80" t="s">
        <v>297</v>
      </c>
      <c r="G100" s="94"/>
      <c r="H100" s="89" t="s">
        <v>298</v>
      </c>
      <c r="I100" s="89"/>
      <c r="J100" s="93">
        <f>SUM(J101)</f>
        <v>0</v>
      </c>
      <c r="K100" s="93"/>
      <c r="L100" s="83" t="e">
        <f>SUM(K100/J100*100)</f>
        <v>#DIV/0!</v>
      </c>
      <c r="M100" s="83"/>
      <c r="N100" s="93"/>
      <c r="O100" s="93"/>
      <c r="P100" s="83"/>
      <c r="Q100" s="83">
        <f>SUM(Q101)</f>
        <v>300000</v>
      </c>
      <c r="R100" s="82">
        <f t="shared" ref="R100:R101" si="51">SUM(J100,N100)</f>
        <v>0</v>
      </c>
      <c r="S100" s="100"/>
      <c r="T100" s="101"/>
      <c r="U100" s="101"/>
      <c r="V100" s="99">
        <f t="shared" ref="V100:V101" si="52">SUM(K100,O100)</f>
        <v>0</v>
      </c>
      <c r="W100" s="84">
        <v>0</v>
      </c>
      <c r="X100" s="99">
        <f t="shared" si="49"/>
        <v>0</v>
      </c>
      <c r="Y100" s="79" t="s">
        <v>621</v>
      </c>
    </row>
    <row r="101" spans="1:25" ht="45.6" customHeight="1" x14ac:dyDescent="0.3">
      <c r="A101" s="6"/>
      <c r="B101" s="7"/>
      <c r="C101" s="7"/>
      <c r="D101" s="7"/>
      <c r="E101" s="7"/>
      <c r="F101" s="79" t="s">
        <v>299</v>
      </c>
      <c r="G101" s="94"/>
      <c r="H101" s="94" t="s">
        <v>300</v>
      </c>
      <c r="I101" s="94"/>
      <c r="J101" s="99">
        <v>0</v>
      </c>
      <c r="K101" s="99"/>
      <c r="L101" s="82" t="e">
        <f>SUM(K101/J101*100)</f>
        <v>#DIV/0!</v>
      </c>
      <c r="M101" s="82"/>
      <c r="N101" s="99"/>
      <c r="O101" s="99"/>
      <c r="P101" s="84" t="e">
        <f>SUM(O101/J101*100)</f>
        <v>#DIV/0!</v>
      </c>
      <c r="Q101" s="84">
        <v>300000</v>
      </c>
      <c r="R101" s="82">
        <f t="shared" si="51"/>
        <v>0</v>
      </c>
      <c r="S101" s="100"/>
      <c r="T101" s="101"/>
      <c r="U101" s="101"/>
      <c r="V101" s="99">
        <f t="shared" si="52"/>
        <v>0</v>
      </c>
      <c r="W101" s="84">
        <v>0</v>
      </c>
      <c r="X101" s="99">
        <f t="shared" si="49"/>
        <v>0</v>
      </c>
      <c r="Y101" s="79" t="s">
        <v>621</v>
      </c>
    </row>
    <row r="102" spans="1:25" ht="24" customHeight="1" x14ac:dyDescent="0.3">
      <c r="A102" s="6"/>
      <c r="B102" s="7"/>
      <c r="C102" s="7"/>
      <c r="D102" s="7"/>
      <c r="E102" s="7"/>
      <c r="F102" s="80" t="s">
        <v>370</v>
      </c>
      <c r="G102" s="94"/>
      <c r="H102" s="89" t="s">
        <v>371</v>
      </c>
      <c r="I102" s="94"/>
      <c r="J102" s="99">
        <f>SUM(J103:J104)</f>
        <v>118473.62</v>
      </c>
      <c r="K102" s="99">
        <f>SUM(K103:K104)</f>
        <v>118473.62</v>
      </c>
      <c r="L102" s="82">
        <f>SUM(K102/J102*100)</f>
        <v>100</v>
      </c>
      <c r="M102" s="82"/>
      <c r="N102" s="99">
        <f>SUM(N103:N104)</f>
        <v>7090000</v>
      </c>
      <c r="O102" s="99">
        <f>SUM(O103:O104)</f>
        <v>168646.91</v>
      </c>
      <c r="P102" s="82">
        <f t="shared" ref="P102" si="53">SUM(O102/N102*100)</f>
        <v>2.3786588152327219</v>
      </c>
      <c r="Q102" s="83">
        <f>SUM(Q103:Q104)</f>
        <v>39853.51</v>
      </c>
      <c r="R102" s="83">
        <f>SUM(R103:R104)</f>
        <v>70436.59</v>
      </c>
      <c r="S102" s="100"/>
      <c r="T102" s="101"/>
      <c r="U102" s="101"/>
      <c r="V102" s="83">
        <f>SUM(V103:V104)</f>
        <v>70436.59</v>
      </c>
      <c r="W102" s="84">
        <f t="shared" ref="W102" si="54">SUM(V102/R102*100)</f>
        <v>100</v>
      </c>
      <c r="X102" s="99">
        <f t="shared" si="49"/>
        <v>176.73873643751827</v>
      </c>
      <c r="Y102" s="79" t="s">
        <v>624</v>
      </c>
    </row>
    <row r="103" spans="1:25" ht="31.8" customHeight="1" x14ac:dyDescent="0.3">
      <c r="A103" s="6"/>
      <c r="B103" s="7"/>
      <c r="C103" s="7"/>
      <c r="D103" s="7"/>
      <c r="E103" s="7"/>
      <c r="F103" s="79" t="s">
        <v>372</v>
      </c>
      <c r="G103" s="94"/>
      <c r="H103" s="94" t="s">
        <v>383</v>
      </c>
      <c r="I103" s="94"/>
      <c r="J103" s="99">
        <v>118473.62</v>
      </c>
      <c r="K103" s="99">
        <v>118473.62</v>
      </c>
      <c r="L103" s="82">
        <f>SUM(K103/J103*100)</f>
        <v>100</v>
      </c>
      <c r="M103" s="82"/>
      <c r="N103" s="99">
        <v>0</v>
      </c>
      <c r="O103" s="99">
        <v>0</v>
      </c>
      <c r="P103" s="82">
        <v>0</v>
      </c>
      <c r="Q103" s="82">
        <v>5100</v>
      </c>
      <c r="R103" s="82">
        <v>704.37</v>
      </c>
      <c r="S103" s="100"/>
      <c r="T103" s="101"/>
      <c r="U103" s="101"/>
      <c r="V103" s="99">
        <v>704.37</v>
      </c>
      <c r="W103" s="84">
        <f t="shared" ref="W103:W106" si="55">SUM(V103/R103*100)</f>
        <v>100</v>
      </c>
      <c r="X103" s="99">
        <f t="shared" si="49"/>
        <v>13.811176470588235</v>
      </c>
      <c r="Y103" s="79" t="s">
        <v>485</v>
      </c>
    </row>
    <row r="104" spans="1:25" ht="51.6" customHeight="1" x14ac:dyDescent="0.3">
      <c r="A104" s="6"/>
      <c r="B104" s="7"/>
      <c r="C104" s="7"/>
      <c r="D104" s="7"/>
      <c r="E104" s="7"/>
      <c r="F104" s="79" t="s">
        <v>373</v>
      </c>
      <c r="G104" s="94"/>
      <c r="H104" s="94" t="s">
        <v>374</v>
      </c>
      <c r="I104" s="94"/>
      <c r="J104" s="99">
        <v>0</v>
      </c>
      <c r="K104" s="99">
        <v>0</v>
      </c>
      <c r="L104" s="82">
        <v>0</v>
      </c>
      <c r="M104" s="82"/>
      <c r="N104" s="99">
        <v>7090000</v>
      </c>
      <c r="O104" s="99">
        <v>168646.91</v>
      </c>
      <c r="P104" s="82">
        <f t="shared" ref="P104" si="56">SUM(O104/N104*100)</f>
        <v>2.3786588152327219</v>
      </c>
      <c r="Q104" s="82">
        <v>34753.51</v>
      </c>
      <c r="R104" s="82">
        <v>69732.22</v>
      </c>
      <c r="S104" s="100"/>
      <c r="T104" s="101"/>
      <c r="U104" s="101"/>
      <c r="V104" s="82">
        <v>69732.22</v>
      </c>
      <c r="W104" s="84">
        <f t="shared" si="55"/>
        <v>100</v>
      </c>
      <c r="X104" s="99">
        <f>SUM(V104/Q104*100)</f>
        <v>200.64799210209273</v>
      </c>
      <c r="Y104" s="182" t="s">
        <v>622</v>
      </c>
    </row>
    <row r="105" spans="1:25" ht="42" hidden="1" customHeight="1" x14ac:dyDescent="0.3">
      <c r="A105" s="6"/>
      <c r="B105" s="7"/>
      <c r="C105" s="7"/>
      <c r="D105" s="7"/>
      <c r="E105" s="7"/>
      <c r="F105" s="108" t="s">
        <v>456</v>
      </c>
      <c r="G105" s="115"/>
      <c r="H105" s="116" t="s">
        <v>457</v>
      </c>
      <c r="I105" s="93">
        <f>SUM(I106)</f>
        <v>2994892.5</v>
      </c>
      <c r="J105" s="99"/>
      <c r="K105" s="99"/>
      <c r="L105" s="82"/>
      <c r="M105" s="82"/>
      <c r="N105" s="99"/>
      <c r="O105" s="99"/>
      <c r="P105" s="82"/>
      <c r="Q105" s="82">
        <f>SUM(Q106)</f>
        <v>0</v>
      </c>
      <c r="R105" s="83">
        <f>SUM(R106)</f>
        <v>0</v>
      </c>
      <c r="S105" s="111"/>
      <c r="T105" s="92"/>
      <c r="U105" s="92"/>
      <c r="V105" s="83">
        <f>SUM(V106)</f>
        <v>0</v>
      </c>
      <c r="W105" s="84" t="e">
        <f t="shared" si="55"/>
        <v>#DIV/0!</v>
      </c>
      <c r="X105" s="99">
        <v>0</v>
      </c>
      <c r="Y105" s="79"/>
    </row>
    <row r="106" spans="1:25" ht="49.2" hidden="1" customHeight="1" x14ac:dyDescent="0.3">
      <c r="A106" s="6"/>
      <c r="B106" s="7"/>
      <c r="C106" s="7"/>
      <c r="D106" s="7"/>
      <c r="E106" s="7"/>
      <c r="F106" s="71" t="s">
        <v>458</v>
      </c>
      <c r="G106" s="115"/>
      <c r="H106" s="117" t="s">
        <v>459</v>
      </c>
      <c r="I106" s="99">
        <v>2994892.5</v>
      </c>
      <c r="J106" s="99"/>
      <c r="K106" s="99"/>
      <c r="L106" s="82"/>
      <c r="M106" s="82"/>
      <c r="N106" s="99"/>
      <c r="O106" s="99"/>
      <c r="P106" s="82"/>
      <c r="Q106" s="82">
        <v>0</v>
      </c>
      <c r="R106" s="82">
        <v>0</v>
      </c>
      <c r="S106" s="100"/>
      <c r="T106" s="101"/>
      <c r="U106" s="101"/>
      <c r="V106" s="82">
        <v>0</v>
      </c>
      <c r="W106" s="84" t="e">
        <f t="shared" si="55"/>
        <v>#DIV/0!</v>
      </c>
      <c r="X106" s="99">
        <v>0</v>
      </c>
      <c r="Y106" s="79" t="s">
        <v>486</v>
      </c>
    </row>
    <row r="107" spans="1:25" ht="40.200000000000003" customHeight="1" x14ac:dyDescent="0.3">
      <c r="A107" s="9" t="s">
        <v>13</v>
      </c>
      <c r="B107" s="7"/>
      <c r="C107" s="7"/>
      <c r="D107" s="7"/>
      <c r="E107" s="7"/>
      <c r="F107" s="95" t="s">
        <v>267</v>
      </c>
      <c r="G107" s="89" t="s">
        <v>38</v>
      </c>
      <c r="H107" s="89" t="s">
        <v>111</v>
      </c>
      <c r="I107" s="89"/>
      <c r="J107" s="93">
        <f>SUM(J108,J110)</f>
        <v>1562034.82</v>
      </c>
      <c r="K107" s="93">
        <f>SUM(K108,K110)</f>
        <v>1562034.82</v>
      </c>
      <c r="L107" s="83">
        <f t="shared" ref="L107:L127" si="57">SUM(K107/J107*100)</f>
        <v>100</v>
      </c>
      <c r="M107" s="83"/>
      <c r="N107" s="93">
        <f>SUM(N108,N110)</f>
        <v>0</v>
      </c>
      <c r="O107" s="93">
        <f>SUM(O108,O110)</f>
        <v>0</v>
      </c>
      <c r="P107" s="93">
        <f>SUM(P108,P110)</f>
        <v>0</v>
      </c>
      <c r="Q107" s="93">
        <f>SUM(Q108+Q110)</f>
        <v>1719000</v>
      </c>
      <c r="R107" s="93">
        <f>SUM(R108+R110)</f>
        <v>1773620.79</v>
      </c>
      <c r="S107" s="111"/>
      <c r="T107" s="92"/>
      <c r="U107" s="92"/>
      <c r="V107" s="93">
        <f>SUM(V108+V110)</f>
        <v>1773620.79</v>
      </c>
      <c r="W107" s="112">
        <f t="shared" si="44"/>
        <v>100</v>
      </c>
      <c r="X107" s="99">
        <f t="shared" ref="X107:X113" si="58">SUM(V107/Q107*100)</f>
        <v>103.17747469458989</v>
      </c>
      <c r="Y107" s="79" t="s">
        <v>651</v>
      </c>
    </row>
    <row r="108" spans="1:25" ht="83.4" customHeight="1" x14ac:dyDescent="0.3">
      <c r="A108" s="9"/>
      <c r="B108" s="7"/>
      <c r="C108" s="7"/>
      <c r="D108" s="7"/>
      <c r="E108" s="7"/>
      <c r="F108" s="13" t="s">
        <v>228</v>
      </c>
      <c r="G108" s="89" t="s">
        <v>28</v>
      </c>
      <c r="H108" s="89" t="s">
        <v>301</v>
      </c>
      <c r="I108" s="89"/>
      <c r="J108" s="93">
        <f>SUM(J109)</f>
        <v>5400</v>
      </c>
      <c r="K108" s="93">
        <f>SUM(K109)</f>
        <v>5400</v>
      </c>
      <c r="L108" s="82">
        <f t="shared" si="57"/>
        <v>100</v>
      </c>
      <c r="M108" s="82"/>
      <c r="N108" s="93"/>
      <c r="O108" s="93"/>
      <c r="P108" s="93"/>
      <c r="Q108" s="93">
        <f>SUM(Q109)</f>
        <v>90000</v>
      </c>
      <c r="R108" s="93">
        <f>SUM(R109)</f>
        <v>89980</v>
      </c>
      <c r="S108" s="100"/>
      <c r="T108" s="101"/>
      <c r="U108" s="101"/>
      <c r="V108" s="93">
        <f>SUM(V109)</f>
        <v>89980</v>
      </c>
      <c r="W108" s="84">
        <f t="shared" ref="W108:W113" si="59">SUM(V108/R108*100)</f>
        <v>100</v>
      </c>
      <c r="X108" s="99">
        <f t="shared" si="58"/>
        <v>99.977777777777774</v>
      </c>
      <c r="Y108" s="161" t="s">
        <v>625</v>
      </c>
    </row>
    <row r="109" spans="1:25" ht="26.4" customHeight="1" x14ac:dyDescent="0.3">
      <c r="A109" s="9"/>
      <c r="B109" s="7"/>
      <c r="C109" s="7"/>
      <c r="D109" s="7"/>
      <c r="E109" s="7"/>
      <c r="F109" s="114" t="s">
        <v>230</v>
      </c>
      <c r="G109" s="89" t="s">
        <v>28</v>
      </c>
      <c r="H109" s="94" t="s">
        <v>302</v>
      </c>
      <c r="I109" s="94"/>
      <c r="J109" s="99">
        <v>5400</v>
      </c>
      <c r="K109" s="99">
        <v>5400</v>
      </c>
      <c r="L109" s="82">
        <f t="shared" si="57"/>
        <v>100</v>
      </c>
      <c r="M109" s="82"/>
      <c r="N109" s="93"/>
      <c r="O109" s="93"/>
      <c r="P109" s="93"/>
      <c r="Q109" s="99">
        <v>90000</v>
      </c>
      <c r="R109" s="82">
        <v>89980</v>
      </c>
      <c r="S109" s="100"/>
      <c r="T109" s="101"/>
      <c r="U109" s="101"/>
      <c r="V109" s="99">
        <v>89980</v>
      </c>
      <c r="W109" s="84">
        <f t="shared" si="59"/>
        <v>100</v>
      </c>
      <c r="X109" s="99">
        <f t="shared" si="58"/>
        <v>99.977777777777774</v>
      </c>
      <c r="Y109" s="162"/>
    </row>
    <row r="110" spans="1:25" ht="24.6" customHeight="1" x14ac:dyDescent="0.3">
      <c r="A110" s="9"/>
      <c r="B110" s="7"/>
      <c r="C110" s="7"/>
      <c r="D110" s="7"/>
      <c r="E110" s="7"/>
      <c r="F110" s="108" t="s">
        <v>268</v>
      </c>
      <c r="G110" s="89" t="s">
        <v>38</v>
      </c>
      <c r="H110" s="89" t="s">
        <v>229</v>
      </c>
      <c r="I110" s="89"/>
      <c r="J110" s="93">
        <f>SUM(J112)</f>
        <v>1556634.82</v>
      </c>
      <c r="K110" s="93">
        <f>SUM(K111)</f>
        <v>1556634.82</v>
      </c>
      <c r="L110" s="82">
        <f t="shared" si="57"/>
        <v>100</v>
      </c>
      <c r="M110" s="82"/>
      <c r="N110" s="93">
        <f>SUM(N112)</f>
        <v>0</v>
      </c>
      <c r="O110" s="93">
        <v>0</v>
      </c>
      <c r="P110" s="83">
        <v>0</v>
      </c>
      <c r="Q110" s="83">
        <f>SUM(Q111)</f>
        <v>1629000</v>
      </c>
      <c r="R110" s="83">
        <f>SUM(R111)</f>
        <v>1683640.79</v>
      </c>
      <c r="S110" s="100"/>
      <c r="T110" s="101"/>
      <c r="U110" s="101"/>
      <c r="V110" s="83">
        <f>SUM(V111)</f>
        <v>1683640.79</v>
      </c>
      <c r="W110" s="84">
        <f t="shared" si="59"/>
        <v>100</v>
      </c>
      <c r="X110" s="99">
        <f t="shared" si="58"/>
        <v>103.35425352977288</v>
      </c>
      <c r="Y110" s="161" t="s">
        <v>626</v>
      </c>
    </row>
    <row r="111" spans="1:25" ht="53.4" customHeight="1" x14ac:dyDescent="0.3">
      <c r="A111" s="9"/>
      <c r="B111" s="7"/>
      <c r="C111" s="7"/>
      <c r="D111" s="7"/>
      <c r="E111" s="7"/>
      <c r="F111" s="118" t="s">
        <v>156</v>
      </c>
      <c r="G111" s="89"/>
      <c r="H111" s="89" t="s">
        <v>229</v>
      </c>
      <c r="I111" s="89"/>
      <c r="J111" s="99">
        <f>SUM(J112)</f>
        <v>1556634.82</v>
      </c>
      <c r="K111" s="99">
        <f>SUM(K112)</f>
        <v>1556634.82</v>
      </c>
      <c r="L111" s="82">
        <f t="shared" si="57"/>
        <v>100</v>
      </c>
      <c r="M111" s="82"/>
      <c r="N111" s="93">
        <f>SUM(N112)</f>
        <v>0</v>
      </c>
      <c r="O111" s="93">
        <v>0</v>
      </c>
      <c r="P111" s="83">
        <v>0</v>
      </c>
      <c r="Q111" s="83">
        <f>SUM(Q112)</f>
        <v>1629000</v>
      </c>
      <c r="R111" s="83">
        <f>SUM(R112)</f>
        <v>1683640.79</v>
      </c>
      <c r="S111" s="100"/>
      <c r="T111" s="101"/>
      <c r="U111" s="101"/>
      <c r="V111" s="83">
        <f>SUM(V112)</f>
        <v>1683640.79</v>
      </c>
      <c r="W111" s="84">
        <f t="shared" si="59"/>
        <v>100</v>
      </c>
      <c r="X111" s="99">
        <f t="shared" si="58"/>
        <v>103.35425352977288</v>
      </c>
      <c r="Y111" s="162"/>
    </row>
    <row r="112" spans="1:25" ht="27" customHeight="1" x14ac:dyDescent="0.3">
      <c r="A112" s="9"/>
      <c r="B112" s="7"/>
      <c r="C112" s="7"/>
      <c r="D112" s="7"/>
      <c r="E112" s="7"/>
      <c r="F112" s="62" t="s">
        <v>55</v>
      </c>
      <c r="G112" s="94" t="s">
        <v>38</v>
      </c>
      <c r="H112" s="94" t="s">
        <v>303</v>
      </c>
      <c r="I112" s="94"/>
      <c r="J112" s="99">
        <v>1556634.82</v>
      </c>
      <c r="K112" s="99">
        <v>1556634.82</v>
      </c>
      <c r="L112" s="82">
        <f t="shared" si="57"/>
        <v>100</v>
      </c>
      <c r="M112" s="82"/>
      <c r="N112" s="99">
        <v>0</v>
      </c>
      <c r="O112" s="99">
        <v>0</v>
      </c>
      <c r="P112" s="83">
        <v>0</v>
      </c>
      <c r="Q112" s="82">
        <v>1629000</v>
      </c>
      <c r="R112" s="82">
        <v>1683640.79</v>
      </c>
      <c r="S112" s="100"/>
      <c r="T112" s="101"/>
      <c r="U112" s="101"/>
      <c r="V112" s="99">
        <v>1683640.79</v>
      </c>
      <c r="W112" s="84">
        <f t="shared" si="59"/>
        <v>100</v>
      </c>
      <c r="X112" s="99">
        <f t="shared" si="58"/>
        <v>103.35425352977288</v>
      </c>
      <c r="Y112" s="143" t="s">
        <v>627</v>
      </c>
    </row>
    <row r="113" spans="1:25" ht="39.6" customHeight="1" x14ac:dyDescent="0.3">
      <c r="A113" s="9" t="s">
        <v>14</v>
      </c>
      <c r="B113" s="11">
        <v>977</v>
      </c>
      <c r="C113" s="11" t="s">
        <v>33</v>
      </c>
      <c r="D113" s="11"/>
      <c r="E113" s="11"/>
      <c r="F113" s="95" t="s">
        <v>305</v>
      </c>
      <c r="G113" s="89" t="s">
        <v>38</v>
      </c>
      <c r="H113" s="89" t="s">
        <v>112</v>
      </c>
      <c r="I113" s="89"/>
      <c r="J113" s="93">
        <f>SUM(J114+J116+J118+J123)</f>
        <v>458122.6</v>
      </c>
      <c r="K113" s="93">
        <f>SUM(K114+K116+K118+K123)</f>
        <v>458122.19999999995</v>
      </c>
      <c r="L113" s="82">
        <f t="shared" si="57"/>
        <v>99.999912687127861</v>
      </c>
      <c r="M113" s="82"/>
      <c r="N113" s="93">
        <v>0</v>
      </c>
      <c r="O113" s="93">
        <v>0</v>
      </c>
      <c r="P113" s="83">
        <v>0</v>
      </c>
      <c r="Q113" s="83">
        <f>SUM(Q114+Q116+Q118+Q121+Q123)</f>
        <v>1350000</v>
      </c>
      <c r="R113" s="83">
        <f>SUM(R114+R116+R118+R121+R123)</f>
        <v>199131.45</v>
      </c>
      <c r="S113" s="100"/>
      <c r="T113" s="101"/>
      <c r="U113" s="101"/>
      <c r="V113" s="83">
        <f>SUM(V114+V116+V118+V121+V123)</f>
        <v>199131.45</v>
      </c>
      <c r="W113" s="112">
        <f t="shared" si="59"/>
        <v>100</v>
      </c>
      <c r="X113" s="99">
        <f t="shared" si="58"/>
        <v>14.750477777777778</v>
      </c>
      <c r="Y113" s="79" t="s">
        <v>634</v>
      </c>
    </row>
    <row r="114" spans="1:25" ht="32.4" customHeight="1" x14ac:dyDescent="0.3">
      <c r="A114" s="9"/>
      <c r="B114" s="11"/>
      <c r="C114" s="11"/>
      <c r="D114" s="11"/>
      <c r="E114" s="11"/>
      <c r="F114" s="30" t="s">
        <v>306</v>
      </c>
      <c r="G114" s="94" t="s">
        <v>28</v>
      </c>
      <c r="H114" s="94" t="s">
        <v>307</v>
      </c>
      <c r="I114" s="94"/>
      <c r="J114" s="99">
        <f>SUM(J115)</f>
        <v>0</v>
      </c>
      <c r="K114" s="99">
        <v>0</v>
      </c>
      <c r="L114" s="82" t="e">
        <f t="shared" si="57"/>
        <v>#DIV/0!</v>
      </c>
      <c r="M114" s="82"/>
      <c r="N114" s="99">
        <v>0</v>
      </c>
      <c r="O114" s="99">
        <v>0</v>
      </c>
      <c r="P114" s="83">
        <v>0</v>
      </c>
      <c r="Q114" s="82">
        <v>100000</v>
      </c>
      <c r="R114" s="82">
        <f>SUM(R115)</f>
        <v>62836.35</v>
      </c>
      <c r="S114" s="100"/>
      <c r="T114" s="101"/>
      <c r="U114" s="101"/>
      <c r="V114" s="99">
        <f>SUM(V115)</f>
        <v>62836.35</v>
      </c>
      <c r="W114" s="84">
        <f t="shared" ref="W114:W137" si="60">SUM(V114/R114*100)</f>
        <v>100</v>
      </c>
      <c r="X114" s="99">
        <f t="shared" ref="X114:X117" si="61">SUM(V114/Q114*100)</f>
        <v>62.836349999999996</v>
      </c>
      <c r="Y114" s="79" t="s">
        <v>629</v>
      </c>
    </row>
    <row r="115" spans="1:25" ht="74.400000000000006" customHeight="1" x14ac:dyDescent="0.3">
      <c r="A115" s="9"/>
      <c r="B115" s="11"/>
      <c r="C115" s="11"/>
      <c r="D115" s="11"/>
      <c r="E115" s="11"/>
      <c r="F115" s="62" t="s">
        <v>308</v>
      </c>
      <c r="G115" s="94"/>
      <c r="H115" s="94" t="s">
        <v>309</v>
      </c>
      <c r="I115" s="94"/>
      <c r="J115" s="99">
        <v>0</v>
      </c>
      <c r="K115" s="99">
        <v>0</v>
      </c>
      <c r="L115" s="82" t="e">
        <f t="shared" si="57"/>
        <v>#DIV/0!</v>
      </c>
      <c r="M115" s="82"/>
      <c r="N115" s="99">
        <v>0</v>
      </c>
      <c r="O115" s="99"/>
      <c r="P115" s="99"/>
      <c r="Q115" s="99">
        <v>100000</v>
      </c>
      <c r="R115" s="82">
        <v>62836.35</v>
      </c>
      <c r="S115" s="100"/>
      <c r="T115" s="101"/>
      <c r="U115" s="101"/>
      <c r="V115" s="99">
        <v>62836.35</v>
      </c>
      <c r="W115" s="84">
        <f t="shared" si="60"/>
        <v>100</v>
      </c>
      <c r="X115" s="99">
        <f t="shared" si="61"/>
        <v>62.836349999999996</v>
      </c>
      <c r="Y115" s="79" t="s">
        <v>628</v>
      </c>
    </row>
    <row r="116" spans="1:25" ht="24.6" customHeight="1" x14ac:dyDescent="0.3">
      <c r="A116" s="9"/>
      <c r="B116" s="11"/>
      <c r="C116" s="11"/>
      <c r="D116" s="11"/>
      <c r="E116" s="11"/>
      <c r="F116" s="80" t="s">
        <v>310</v>
      </c>
      <c r="G116" s="94"/>
      <c r="H116" s="94" t="s">
        <v>311</v>
      </c>
      <c r="I116" s="94"/>
      <c r="J116" s="99">
        <f>SUM(J117)</f>
        <v>0</v>
      </c>
      <c r="K116" s="99">
        <v>0</v>
      </c>
      <c r="L116" s="82" t="e">
        <f t="shared" si="57"/>
        <v>#DIV/0!</v>
      </c>
      <c r="M116" s="82"/>
      <c r="N116" s="99">
        <v>0</v>
      </c>
      <c r="O116" s="99"/>
      <c r="P116" s="99"/>
      <c r="Q116" s="99">
        <f>SUM(Q117)</f>
        <v>100000</v>
      </c>
      <c r="R116" s="82">
        <f>SUM(R117)</f>
        <v>0</v>
      </c>
      <c r="S116" s="100"/>
      <c r="T116" s="101"/>
      <c r="U116" s="101"/>
      <c r="V116" s="99">
        <f>SUM(V117)</f>
        <v>0</v>
      </c>
      <c r="W116" s="84">
        <v>0</v>
      </c>
      <c r="X116" s="99">
        <f t="shared" si="61"/>
        <v>0</v>
      </c>
      <c r="Y116" s="79" t="s">
        <v>631</v>
      </c>
    </row>
    <row r="117" spans="1:25" ht="46.2" customHeight="1" x14ac:dyDescent="0.3">
      <c r="A117" s="9"/>
      <c r="B117" s="11"/>
      <c r="C117" s="11"/>
      <c r="D117" s="11"/>
      <c r="E117" s="11"/>
      <c r="F117" s="62" t="s">
        <v>312</v>
      </c>
      <c r="G117" s="94"/>
      <c r="H117" s="94" t="s">
        <v>313</v>
      </c>
      <c r="I117" s="94"/>
      <c r="J117" s="99">
        <v>0</v>
      </c>
      <c r="K117" s="99">
        <v>0</v>
      </c>
      <c r="L117" s="82" t="e">
        <f t="shared" si="57"/>
        <v>#DIV/0!</v>
      </c>
      <c r="M117" s="82"/>
      <c r="N117" s="99">
        <v>0</v>
      </c>
      <c r="O117" s="99"/>
      <c r="P117" s="99"/>
      <c r="Q117" s="99">
        <v>100000</v>
      </c>
      <c r="R117" s="82">
        <v>0</v>
      </c>
      <c r="S117" s="100"/>
      <c r="T117" s="101"/>
      <c r="U117" s="101"/>
      <c r="V117" s="99">
        <f t="shared" ref="V117" si="62">SUM(K117,O117)</f>
        <v>0</v>
      </c>
      <c r="W117" s="84">
        <v>0</v>
      </c>
      <c r="X117" s="99">
        <f t="shared" si="61"/>
        <v>0</v>
      </c>
      <c r="Y117" s="79" t="s">
        <v>630</v>
      </c>
    </row>
    <row r="118" spans="1:25" ht="26.4" customHeight="1" x14ac:dyDescent="0.3">
      <c r="A118" s="9"/>
      <c r="B118" s="11"/>
      <c r="C118" s="11"/>
      <c r="D118" s="11"/>
      <c r="E118" s="11"/>
      <c r="F118" s="80" t="s">
        <v>314</v>
      </c>
      <c r="G118" s="94"/>
      <c r="H118" s="94" t="s">
        <v>316</v>
      </c>
      <c r="I118" s="94"/>
      <c r="J118" s="99">
        <f>SUM(J119)</f>
        <v>413770</v>
      </c>
      <c r="K118" s="99">
        <f>SUM(K119)</f>
        <v>413769.6</v>
      </c>
      <c r="L118" s="82">
        <f t="shared" si="57"/>
        <v>99.999903327935797</v>
      </c>
      <c r="M118" s="82"/>
      <c r="N118" s="99"/>
      <c r="O118" s="99"/>
      <c r="P118" s="99"/>
      <c r="Q118" s="99">
        <f>SUM(Q119:Q120)</f>
        <v>1150000</v>
      </c>
      <c r="R118" s="82">
        <f>SUM(R119:R120)</f>
        <v>136295.1</v>
      </c>
      <c r="S118" s="100"/>
      <c r="T118" s="101"/>
      <c r="U118" s="101"/>
      <c r="V118" s="82">
        <f>SUM(V119:V120)</f>
        <v>136295.1</v>
      </c>
      <c r="W118" s="84">
        <f t="shared" si="60"/>
        <v>100</v>
      </c>
      <c r="X118" s="99">
        <f>SUM(V118/Q118*100)</f>
        <v>11.851747826086957</v>
      </c>
      <c r="Y118" s="79" t="s">
        <v>633</v>
      </c>
    </row>
    <row r="119" spans="1:25" ht="31.2" customHeight="1" x14ac:dyDescent="0.3">
      <c r="A119" s="9"/>
      <c r="B119" s="11"/>
      <c r="C119" s="11"/>
      <c r="D119" s="11"/>
      <c r="E119" s="11"/>
      <c r="F119" s="62" t="s">
        <v>315</v>
      </c>
      <c r="G119" s="94"/>
      <c r="H119" s="94" t="s">
        <v>317</v>
      </c>
      <c r="I119" s="94"/>
      <c r="J119" s="99">
        <v>413770</v>
      </c>
      <c r="K119" s="99">
        <v>413769.6</v>
      </c>
      <c r="L119" s="82">
        <f t="shared" si="57"/>
        <v>99.999903327935797</v>
      </c>
      <c r="M119" s="82"/>
      <c r="N119" s="99"/>
      <c r="O119" s="99"/>
      <c r="P119" s="99"/>
      <c r="Q119" s="99">
        <v>900000</v>
      </c>
      <c r="R119" s="82">
        <v>0</v>
      </c>
      <c r="S119" s="100"/>
      <c r="T119" s="101"/>
      <c r="U119" s="101"/>
      <c r="V119" s="99">
        <v>0</v>
      </c>
      <c r="W119" s="84">
        <v>0</v>
      </c>
      <c r="X119" s="99">
        <f t="shared" ref="X119:X122" si="63">SUM(V119/Q119*100)</f>
        <v>0</v>
      </c>
      <c r="Y119" s="79" t="s">
        <v>632</v>
      </c>
    </row>
    <row r="120" spans="1:25" ht="30" customHeight="1" x14ac:dyDescent="0.3">
      <c r="A120" s="9"/>
      <c r="B120" s="11"/>
      <c r="C120" s="11"/>
      <c r="D120" s="11"/>
      <c r="E120" s="11"/>
      <c r="F120" s="62" t="s">
        <v>460</v>
      </c>
      <c r="G120" s="94"/>
      <c r="H120" s="94" t="s">
        <v>461</v>
      </c>
      <c r="I120" s="94"/>
      <c r="J120" s="99"/>
      <c r="K120" s="104"/>
      <c r="L120" s="106"/>
      <c r="M120" s="82"/>
      <c r="N120" s="99"/>
      <c r="O120" s="104"/>
      <c r="P120" s="104"/>
      <c r="Q120" s="99">
        <v>250000</v>
      </c>
      <c r="R120" s="82">
        <v>136295.1</v>
      </c>
      <c r="S120" s="100"/>
      <c r="T120" s="101"/>
      <c r="U120" s="101"/>
      <c r="V120" s="99">
        <v>136295.1</v>
      </c>
      <c r="W120" s="84">
        <f t="shared" ref="W120" si="64">SUM(V120/R120*100)</f>
        <v>100</v>
      </c>
      <c r="X120" s="99">
        <f t="shared" si="63"/>
        <v>54.518039999999999</v>
      </c>
      <c r="Y120" s="79" t="s">
        <v>495</v>
      </c>
    </row>
    <row r="121" spans="1:25" ht="31.2" hidden="1" customHeight="1" x14ac:dyDescent="0.3">
      <c r="A121" s="9"/>
      <c r="B121" s="11"/>
      <c r="C121" s="11"/>
      <c r="D121" s="11"/>
      <c r="E121" s="11"/>
      <c r="F121" s="65" t="s">
        <v>407</v>
      </c>
      <c r="G121" s="94"/>
      <c r="H121" s="94" t="s">
        <v>408</v>
      </c>
      <c r="I121" s="119">
        <f>SUM(I122)</f>
        <v>250000</v>
      </c>
      <c r="J121" s="65" t="s">
        <v>407</v>
      </c>
      <c r="K121" s="94"/>
      <c r="L121" s="94" t="s">
        <v>408</v>
      </c>
      <c r="M121" s="119">
        <f>SUM(M122)</f>
        <v>250000</v>
      </c>
      <c r="N121" s="65" t="s">
        <v>407</v>
      </c>
      <c r="O121" s="94"/>
      <c r="P121" s="94" t="s">
        <v>408</v>
      </c>
      <c r="Q121" s="119">
        <f>SUM(Q122)</f>
        <v>0</v>
      </c>
      <c r="R121" s="82">
        <f>SUM(R122)</f>
        <v>0</v>
      </c>
      <c r="S121" s="100"/>
      <c r="T121" s="101"/>
      <c r="U121" s="101"/>
      <c r="V121" s="99">
        <f>SUM(V122)</f>
        <v>0</v>
      </c>
      <c r="W121" s="84">
        <v>0</v>
      </c>
      <c r="X121" s="99" t="e">
        <f t="shared" si="63"/>
        <v>#DIV/0!</v>
      </c>
      <c r="Y121" s="79"/>
    </row>
    <row r="122" spans="1:25" ht="31.2" hidden="1" customHeight="1" x14ac:dyDescent="0.3">
      <c r="A122" s="9"/>
      <c r="B122" s="11"/>
      <c r="C122" s="11"/>
      <c r="D122" s="11"/>
      <c r="E122" s="11"/>
      <c r="F122" s="66" t="s">
        <v>409</v>
      </c>
      <c r="G122" s="94"/>
      <c r="H122" s="94" t="s">
        <v>410</v>
      </c>
      <c r="I122" s="119">
        <v>250000</v>
      </c>
      <c r="J122" s="66" t="s">
        <v>409</v>
      </c>
      <c r="K122" s="94"/>
      <c r="L122" s="94" t="s">
        <v>410</v>
      </c>
      <c r="M122" s="119">
        <v>250000</v>
      </c>
      <c r="N122" s="66" t="s">
        <v>409</v>
      </c>
      <c r="O122" s="94"/>
      <c r="P122" s="94" t="s">
        <v>410</v>
      </c>
      <c r="Q122" s="119">
        <v>0</v>
      </c>
      <c r="R122" s="82">
        <v>0</v>
      </c>
      <c r="S122" s="100"/>
      <c r="T122" s="101"/>
      <c r="U122" s="101"/>
      <c r="V122" s="99">
        <v>0</v>
      </c>
      <c r="W122" s="84">
        <v>0</v>
      </c>
      <c r="X122" s="99" t="e">
        <f t="shared" si="63"/>
        <v>#DIV/0!</v>
      </c>
      <c r="Y122" s="79"/>
    </row>
    <row r="123" spans="1:25" ht="40.799999999999997" hidden="1" customHeight="1" x14ac:dyDescent="0.3">
      <c r="A123" s="9"/>
      <c r="B123" s="11"/>
      <c r="C123" s="11"/>
      <c r="D123" s="11"/>
      <c r="E123" s="11"/>
      <c r="F123" s="120" t="s">
        <v>318</v>
      </c>
      <c r="G123" s="94"/>
      <c r="H123" s="94" t="s">
        <v>321</v>
      </c>
      <c r="I123" s="94"/>
      <c r="J123" s="99">
        <f>SUM(J124)</f>
        <v>44352.6</v>
      </c>
      <c r="K123" s="99">
        <f>SUM(K124)</f>
        <v>44352.6</v>
      </c>
      <c r="L123" s="82">
        <f t="shared" si="57"/>
        <v>100</v>
      </c>
      <c r="M123" s="82"/>
      <c r="N123" s="99"/>
      <c r="O123" s="99"/>
      <c r="P123" s="99"/>
      <c r="Q123" s="99">
        <f>SUM(Q124)</f>
        <v>0</v>
      </c>
      <c r="R123" s="82">
        <f>SUM(R124)</f>
        <v>0</v>
      </c>
      <c r="S123" s="100"/>
      <c r="T123" s="101"/>
      <c r="U123" s="101"/>
      <c r="V123" s="99">
        <f>SUM(V124)</f>
        <v>0</v>
      </c>
      <c r="W123" s="84">
        <v>0</v>
      </c>
      <c r="X123" s="99" t="e">
        <f>SUM(V123/Q123*100)</f>
        <v>#DIV/0!</v>
      </c>
      <c r="Y123" s="79"/>
    </row>
    <row r="124" spans="1:25" ht="40.799999999999997" hidden="1" customHeight="1" x14ac:dyDescent="0.3">
      <c r="A124" s="9"/>
      <c r="B124" s="11"/>
      <c r="C124" s="11"/>
      <c r="D124" s="11"/>
      <c r="E124" s="11"/>
      <c r="F124" s="62" t="s">
        <v>319</v>
      </c>
      <c r="G124" s="94"/>
      <c r="H124" s="94" t="s">
        <v>320</v>
      </c>
      <c r="I124" s="94"/>
      <c r="J124" s="99">
        <v>44352.6</v>
      </c>
      <c r="K124" s="99">
        <v>44352.6</v>
      </c>
      <c r="L124" s="82">
        <f t="shared" si="57"/>
        <v>100</v>
      </c>
      <c r="M124" s="82"/>
      <c r="N124" s="99">
        <v>0</v>
      </c>
      <c r="O124" s="99">
        <v>0</v>
      </c>
      <c r="P124" s="83">
        <v>0</v>
      </c>
      <c r="Q124" s="82">
        <v>0</v>
      </c>
      <c r="R124" s="82">
        <v>0</v>
      </c>
      <c r="S124" s="100"/>
      <c r="T124" s="101"/>
      <c r="U124" s="101"/>
      <c r="V124" s="99">
        <v>0</v>
      </c>
      <c r="W124" s="84">
        <v>0</v>
      </c>
      <c r="X124" s="99" t="e">
        <f>SUM(V124/Q124*100)</f>
        <v>#DIV/0!</v>
      </c>
      <c r="Y124" s="79" t="s">
        <v>496</v>
      </c>
    </row>
    <row r="125" spans="1:25" ht="31.2" customHeight="1" x14ac:dyDescent="0.3">
      <c r="A125" s="9" t="s">
        <v>15</v>
      </c>
      <c r="B125" s="11" t="s">
        <v>24</v>
      </c>
      <c r="C125" s="11" t="s">
        <v>30</v>
      </c>
      <c r="D125" s="11"/>
      <c r="E125" s="11"/>
      <c r="F125" s="95" t="s">
        <v>269</v>
      </c>
      <c r="G125" s="89" t="s">
        <v>38</v>
      </c>
      <c r="H125" s="89" t="s">
        <v>113</v>
      </c>
      <c r="I125" s="89"/>
      <c r="J125" s="93">
        <f>SUM(J126)</f>
        <v>602918.62</v>
      </c>
      <c r="K125" s="93">
        <f>SUM(K126)</f>
        <v>602716.42000000004</v>
      </c>
      <c r="L125" s="83">
        <f t="shared" si="57"/>
        <v>99.966463135605281</v>
      </c>
      <c r="M125" s="83"/>
      <c r="N125" s="93">
        <f>SUM(N126)</f>
        <v>2000000</v>
      </c>
      <c r="O125" s="93">
        <f>SUM(O126)</f>
        <v>1980000</v>
      </c>
      <c r="P125" s="83">
        <f t="shared" ref="P125:P126" si="65">SUM(O125/N125*100)</f>
        <v>99</v>
      </c>
      <c r="Q125" s="83">
        <f>SUM(Q126)</f>
        <v>750000</v>
      </c>
      <c r="R125" s="83">
        <f>SUM(R126)</f>
        <v>1854218.1099999999</v>
      </c>
      <c r="S125" s="100"/>
      <c r="T125" s="101"/>
      <c r="U125" s="101"/>
      <c r="V125" s="83">
        <f>SUM(V126)</f>
        <v>1854218.1099999999</v>
      </c>
      <c r="W125" s="112">
        <f t="shared" si="60"/>
        <v>100</v>
      </c>
      <c r="X125" s="99">
        <f>SUM(V125/Q125*100)</f>
        <v>247.22908133333331</v>
      </c>
      <c r="Y125" s="161" t="s">
        <v>650</v>
      </c>
    </row>
    <row r="126" spans="1:25" ht="35.4" customHeight="1" x14ac:dyDescent="0.3">
      <c r="A126" s="9"/>
      <c r="B126" s="11"/>
      <c r="C126" s="11"/>
      <c r="D126" s="11"/>
      <c r="E126" s="11"/>
      <c r="F126" s="65" t="s">
        <v>157</v>
      </c>
      <c r="G126" s="94" t="s">
        <v>23</v>
      </c>
      <c r="H126" s="94" t="s">
        <v>304</v>
      </c>
      <c r="I126" s="94"/>
      <c r="J126" s="99">
        <f>SUM(J127:J138)</f>
        <v>602918.62</v>
      </c>
      <c r="K126" s="99">
        <f>SUM(K127:K138)</f>
        <v>602716.42000000004</v>
      </c>
      <c r="L126" s="82">
        <f t="shared" si="57"/>
        <v>99.966463135605281</v>
      </c>
      <c r="M126" s="82"/>
      <c r="N126" s="99">
        <f>SUM(N127:N138)</f>
        <v>2000000</v>
      </c>
      <c r="O126" s="99">
        <f>SUM(O127:O138)</f>
        <v>1980000</v>
      </c>
      <c r="P126" s="82">
        <f t="shared" si="65"/>
        <v>99</v>
      </c>
      <c r="Q126" s="82">
        <f>SUM(Q127:Q136)</f>
        <v>750000</v>
      </c>
      <c r="R126" s="82">
        <f>SUM(R127:R138)</f>
        <v>1854218.1099999999</v>
      </c>
      <c r="S126" s="100"/>
      <c r="T126" s="101"/>
      <c r="U126" s="101"/>
      <c r="V126" s="82">
        <f>SUM(V127:V138)</f>
        <v>1854218.1099999999</v>
      </c>
      <c r="W126" s="84">
        <f t="shared" si="60"/>
        <v>100</v>
      </c>
      <c r="X126" s="99">
        <f>SUM(V126/Q126*100)</f>
        <v>247.22908133333331</v>
      </c>
      <c r="Y126" s="162"/>
    </row>
    <row r="127" spans="1:25" ht="45.6" customHeight="1" thickBot="1" x14ac:dyDescent="0.35">
      <c r="A127" s="9"/>
      <c r="B127" s="11"/>
      <c r="C127" s="11"/>
      <c r="D127" s="11"/>
      <c r="E127" s="11"/>
      <c r="F127" s="62" t="s">
        <v>54</v>
      </c>
      <c r="G127" s="94" t="s">
        <v>23</v>
      </c>
      <c r="H127" s="94" t="s">
        <v>322</v>
      </c>
      <c r="I127" s="94"/>
      <c r="J127" s="99">
        <v>582716.42000000004</v>
      </c>
      <c r="K127" s="99">
        <v>582716.42000000004</v>
      </c>
      <c r="L127" s="82">
        <f t="shared" si="57"/>
        <v>100</v>
      </c>
      <c r="M127" s="82"/>
      <c r="N127" s="99">
        <v>0</v>
      </c>
      <c r="O127" s="99">
        <v>0</v>
      </c>
      <c r="P127" s="83">
        <v>0</v>
      </c>
      <c r="Q127" s="82">
        <v>550000</v>
      </c>
      <c r="R127" s="82">
        <v>720215.84</v>
      </c>
      <c r="S127" s="100"/>
      <c r="T127" s="101"/>
      <c r="U127" s="101"/>
      <c r="V127" s="99">
        <v>720215.84</v>
      </c>
      <c r="W127" s="84">
        <f t="shared" si="60"/>
        <v>100</v>
      </c>
      <c r="X127" s="99">
        <f t="shared" ref="X127:X136" si="66">SUM(V127/Q127*100)</f>
        <v>130.94833454545454</v>
      </c>
      <c r="Y127" s="79" t="s">
        <v>635</v>
      </c>
    </row>
    <row r="128" spans="1:25" ht="40.200000000000003" customHeight="1" thickBot="1" x14ac:dyDescent="0.35">
      <c r="A128" s="9"/>
      <c r="B128" s="11"/>
      <c r="C128" s="11"/>
      <c r="D128" s="11"/>
      <c r="E128" s="11"/>
      <c r="F128" s="77" t="s">
        <v>466</v>
      </c>
      <c r="G128" s="94"/>
      <c r="H128" s="94" t="s">
        <v>467</v>
      </c>
      <c r="I128" s="94"/>
      <c r="J128" s="99"/>
      <c r="K128" s="104"/>
      <c r="L128" s="106"/>
      <c r="M128" s="82"/>
      <c r="N128" s="99"/>
      <c r="O128" s="104"/>
      <c r="P128" s="121"/>
      <c r="Q128" s="82">
        <v>20000</v>
      </c>
      <c r="R128" s="99">
        <v>0</v>
      </c>
      <c r="S128" s="99">
        <v>47242</v>
      </c>
      <c r="T128" s="101"/>
      <c r="U128" s="101"/>
      <c r="V128" s="99">
        <v>0</v>
      </c>
      <c r="W128" s="84">
        <v>0</v>
      </c>
      <c r="X128" s="99">
        <v>0</v>
      </c>
      <c r="Y128" s="79" t="s">
        <v>636</v>
      </c>
    </row>
    <row r="129" spans="1:25" ht="49.8" hidden="1" customHeight="1" thickBot="1" x14ac:dyDescent="0.35">
      <c r="A129" s="9"/>
      <c r="B129" s="11"/>
      <c r="C129" s="11"/>
      <c r="D129" s="11"/>
      <c r="E129" s="11"/>
      <c r="F129" s="77" t="s">
        <v>468</v>
      </c>
      <c r="G129" s="94"/>
      <c r="H129" s="94" t="s">
        <v>469</v>
      </c>
      <c r="I129" s="94"/>
      <c r="J129" s="99"/>
      <c r="K129" s="104"/>
      <c r="L129" s="106"/>
      <c r="M129" s="82"/>
      <c r="N129" s="99"/>
      <c r="O129" s="104"/>
      <c r="P129" s="121"/>
      <c r="Q129" s="82">
        <v>0</v>
      </c>
      <c r="R129" s="99">
        <v>0</v>
      </c>
      <c r="S129" s="99">
        <v>227720</v>
      </c>
      <c r="T129" s="101"/>
      <c r="U129" s="101"/>
      <c r="V129" s="99">
        <v>0</v>
      </c>
      <c r="W129" s="84">
        <v>0</v>
      </c>
      <c r="X129" s="99">
        <v>0</v>
      </c>
      <c r="Y129" s="79"/>
    </row>
    <row r="130" spans="1:25" ht="50.4" hidden="1" customHeight="1" thickBot="1" x14ac:dyDescent="0.35">
      <c r="A130" s="9"/>
      <c r="B130" s="11"/>
      <c r="C130" s="11"/>
      <c r="D130" s="11"/>
      <c r="E130" s="11"/>
      <c r="F130" s="78" t="s">
        <v>470</v>
      </c>
      <c r="G130" s="94"/>
      <c r="H130" s="94" t="s">
        <v>471</v>
      </c>
      <c r="I130" s="94"/>
      <c r="J130" s="99"/>
      <c r="K130" s="104"/>
      <c r="L130" s="106"/>
      <c r="M130" s="82"/>
      <c r="N130" s="99"/>
      <c r="O130" s="104"/>
      <c r="P130" s="121"/>
      <c r="Q130" s="82">
        <v>0</v>
      </c>
      <c r="R130" s="99">
        <v>0</v>
      </c>
      <c r="S130" s="99">
        <v>100000</v>
      </c>
      <c r="T130" s="101"/>
      <c r="U130" s="101"/>
      <c r="V130" s="99">
        <v>0</v>
      </c>
      <c r="W130" s="84">
        <v>0</v>
      </c>
      <c r="X130" s="99">
        <v>0</v>
      </c>
      <c r="Y130" s="79"/>
    </row>
    <row r="131" spans="1:25" ht="54.6" customHeight="1" thickBot="1" x14ac:dyDescent="0.35">
      <c r="A131" s="9"/>
      <c r="B131" s="11"/>
      <c r="C131" s="11"/>
      <c r="D131" s="11"/>
      <c r="E131" s="11"/>
      <c r="F131" s="77" t="s">
        <v>472</v>
      </c>
      <c r="G131" s="94"/>
      <c r="H131" s="94" t="s">
        <v>473</v>
      </c>
      <c r="I131" s="94"/>
      <c r="J131" s="99"/>
      <c r="K131" s="104"/>
      <c r="L131" s="106"/>
      <c r="M131" s="82"/>
      <c r="N131" s="99"/>
      <c r="O131" s="104"/>
      <c r="P131" s="121"/>
      <c r="Q131" s="82">
        <v>70000</v>
      </c>
      <c r="R131" s="99">
        <v>150000</v>
      </c>
      <c r="S131" s="99">
        <v>412600</v>
      </c>
      <c r="T131" s="101"/>
      <c r="U131" s="101"/>
      <c r="V131" s="99">
        <v>150000</v>
      </c>
      <c r="W131" s="84">
        <f t="shared" si="60"/>
        <v>100</v>
      </c>
      <c r="X131" s="99">
        <f t="shared" ref="X131:X134" si="67">SUM(V131/Q131*100)</f>
        <v>214.28571428571428</v>
      </c>
      <c r="Y131" s="79" t="s">
        <v>638</v>
      </c>
    </row>
    <row r="132" spans="1:25" ht="54.6" customHeight="1" thickBot="1" x14ac:dyDescent="0.35">
      <c r="A132" s="9"/>
      <c r="B132" s="11"/>
      <c r="C132" s="11"/>
      <c r="D132" s="11"/>
      <c r="E132" s="11"/>
      <c r="F132" s="32" t="s">
        <v>513</v>
      </c>
      <c r="G132" s="94"/>
      <c r="H132" s="94" t="s">
        <v>514</v>
      </c>
      <c r="I132" s="94"/>
      <c r="J132" s="99"/>
      <c r="K132" s="104"/>
      <c r="L132" s="106"/>
      <c r="M132" s="82"/>
      <c r="N132" s="99"/>
      <c r="O132" s="104"/>
      <c r="P132" s="121"/>
      <c r="Q132" s="82">
        <v>40000</v>
      </c>
      <c r="R132" s="99">
        <v>0</v>
      </c>
      <c r="S132" s="99"/>
      <c r="T132" s="101"/>
      <c r="U132" s="101"/>
      <c r="V132" s="99">
        <v>0</v>
      </c>
      <c r="W132" s="84">
        <v>0</v>
      </c>
      <c r="X132" s="99"/>
      <c r="Y132" s="79" t="s">
        <v>636</v>
      </c>
    </row>
    <row r="133" spans="1:25" ht="30.6" customHeight="1" thickBot="1" x14ac:dyDescent="0.35">
      <c r="A133" s="9"/>
      <c r="B133" s="11"/>
      <c r="C133" s="11"/>
      <c r="D133" s="11"/>
      <c r="E133" s="11"/>
      <c r="F133" s="32" t="s">
        <v>474</v>
      </c>
      <c r="G133" s="94"/>
      <c r="H133" s="94" t="s">
        <v>475</v>
      </c>
      <c r="I133" s="94"/>
      <c r="J133" s="99"/>
      <c r="K133" s="104"/>
      <c r="L133" s="106"/>
      <c r="M133" s="82"/>
      <c r="N133" s="99"/>
      <c r="O133" s="104"/>
      <c r="P133" s="121"/>
      <c r="Q133" s="82">
        <v>50000</v>
      </c>
      <c r="R133" s="99">
        <v>23552</v>
      </c>
      <c r="S133" s="99">
        <v>48500</v>
      </c>
      <c r="T133" s="101"/>
      <c r="U133" s="101"/>
      <c r="V133" s="99">
        <v>23552</v>
      </c>
      <c r="W133" s="84">
        <f t="shared" si="60"/>
        <v>100</v>
      </c>
      <c r="X133" s="99">
        <f t="shared" si="67"/>
        <v>47.103999999999999</v>
      </c>
      <c r="Y133" s="79" t="s">
        <v>639</v>
      </c>
    </row>
    <row r="134" spans="1:25" ht="53.4" customHeight="1" thickBot="1" x14ac:dyDescent="0.35">
      <c r="A134" s="9"/>
      <c r="B134" s="11"/>
      <c r="C134" s="11"/>
      <c r="D134" s="11"/>
      <c r="E134" s="11"/>
      <c r="F134" s="77" t="s">
        <v>512</v>
      </c>
      <c r="G134" s="94"/>
      <c r="H134" s="94" t="s">
        <v>511</v>
      </c>
      <c r="I134" s="94"/>
      <c r="J134" s="99"/>
      <c r="K134" s="104"/>
      <c r="L134" s="106"/>
      <c r="M134" s="82"/>
      <c r="N134" s="99"/>
      <c r="O134" s="104"/>
      <c r="P134" s="121"/>
      <c r="Q134" s="82">
        <v>20000</v>
      </c>
      <c r="R134" s="99">
        <v>78990</v>
      </c>
      <c r="S134" s="153"/>
      <c r="T134" s="101"/>
      <c r="U134" s="101"/>
      <c r="V134" s="99">
        <v>78990</v>
      </c>
      <c r="W134" s="84">
        <f t="shared" ref="W134" si="68">SUM(V134/R134*100)</f>
        <v>100</v>
      </c>
      <c r="X134" s="99">
        <f t="shared" si="67"/>
        <v>394.95</v>
      </c>
      <c r="Y134" s="79" t="s">
        <v>638</v>
      </c>
    </row>
    <row r="135" spans="1:25" ht="24.6" customHeight="1" x14ac:dyDescent="0.3">
      <c r="A135" s="9"/>
      <c r="B135" s="11"/>
      <c r="C135" s="11"/>
      <c r="D135" s="11"/>
      <c r="E135" s="11"/>
      <c r="F135" s="62" t="s">
        <v>534</v>
      </c>
      <c r="G135" s="94"/>
      <c r="H135" s="94" t="s">
        <v>535</v>
      </c>
      <c r="I135" s="99"/>
      <c r="J135" s="62" t="s">
        <v>411</v>
      </c>
      <c r="K135" s="94"/>
      <c r="L135" s="94" t="s">
        <v>412</v>
      </c>
      <c r="M135" s="99"/>
      <c r="N135" s="62" t="s">
        <v>411</v>
      </c>
      <c r="O135" s="94"/>
      <c r="P135" s="94" t="s">
        <v>412</v>
      </c>
      <c r="Q135" s="99">
        <v>0</v>
      </c>
      <c r="R135" s="82">
        <v>881460.27</v>
      </c>
      <c r="S135" s="100"/>
      <c r="T135" s="101"/>
      <c r="U135" s="101"/>
      <c r="V135" s="99">
        <v>881460.27</v>
      </c>
      <c r="W135" s="84">
        <f t="shared" si="60"/>
        <v>100</v>
      </c>
      <c r="X135" s="99">
        <v>0</v>
      </c>
      <c r="Y135" s="79" t="s">
        <v>637</v>
      </c>
    </row>
    <row r="136" spans="1:25" ht="22.2" hidden="1" customHeight="1" x14ac:dyDescent="0.3">
      <c r="A136" s="9"/>
      <c r="B136" s="11"/>
      <c r="C136" s="11"/>
      <c r="D136" s="11"/>
      <c r="E136" s="11"/>
      <c r="F136" s="62" t="s">
        <v>411</v>
      </c>
      <c r="G136" s="94"/>
      <c r="H136" s="94" t="s">
        <v>412</v>
      </c>
      <c r="I136" s="99">
        <v>29730.37</v>
      </c>
      <c r="J136" s="62" t="s">
        <v>411</v>
      </c>
      <c r="K136" s="94"/>
      <c r="L136" s="94" t="s">
        <v>412</v>
      </c>
      <c r="M136" s="99">
        <v>29730.37</v>
      </c>
      <c r="N136" s="62" t="s">
        <v>411</v>
      </c>
      <c r="O136" s="94"/>
      <c r="P136" s="94" t="s">
        <v>412</v>
      </c>
      <c r="Q136" s="99">
        <v>0</v>
      </c>
      <c r="R136" s="82"/>
      <c r="S136" s="100"/>
      <c r="T136" s="101"/>
      <c r="U136" s="101"/>
      <c r="V136" s="99"/>
      <c r="W136" s="84" t="e">
        <f t="shared" si="60"/>
        <v>#DIV/0!</v>
      </c>
      <c r="X136" s="99" t="e">
        <f t="shared" si="66"/>
        <v>#DIV/0!</v>
      </c>
      <c r="Y136" s="79" t="s">
        <v>489</v>
      </c>
    </row>
    <row r="137" spans="1:25" ht="28.2" hidden="1" customHeight="1" x14ac:dyDescent="0.3">
      <c r="A137" s="9"/>
      <c r="B137" s="11"/>
      <c r="C137" s="11"/>
      <c r="D137" s="11"/>
      <c r="E137" s="11"/>
      <c r="F137" s="62" t="s">
        <v>462</v>
      </c>
      <c r="G137" s="94"/>
      <c r="H137" s="94" t="s">
        <v>463</v>
      </c>
      <c r="I137" s="94"/>
      <c r="J137" s="99">
        <v>0</v>
      </c>
      <c r="K137" s="99">
        <v>0</v>
      </c>
      <c r="L137" s="82">
        <v>0</v>
      </c>
      <c r="M137" s="82"/>
      <c r="N137" s="99">
        <v>2000000</v>
      </c>
      <c r="O137" s="99">
        <v>1980000</v>
      </c>
      <c r="P137" s="82">
        <f t="shared" ref="P137" si="69">SUM(O137/N137*100)</f>
        <v>99</v>
      </c>
      <c r="Q137" s="82">
        <v>0</v>
      </c>
      <c r="R137" s="82"/>
      <c r="S137" s="100"/>
      <c r="T137" s="101"/>
      <c r="U137" s="101"/>
      <c r="V137" s="99"/>
      <c r="W137" s="84" t="e">
        <f t="shared" si="60"/>
        <v>#DIV/0!</v>
      </c>
      <c r="X137" s="99">
        <v>0</v>
      </c>
      <c r="Y137" s="143" t="s">
        <v>492</v>
      </c>
    </row>
    <row r="138" spans="1:25" ht="24.6" hidden="1" customHeight="1" x14ac:dyDescent="0.3">
      <c r="A138" s="9"/>
      <c r="B138" s="11"/>
      <c r="C138" s="11"/>
      <c r="D138" s="11"/>
      <c r="E138" s="11"/>
      <c r="F138" s="62" t="s">
        <v>464</v>
      </c>
      <c r="G138" s="94"/>
      <c r="H138" s="94" t="s">
        <v>465</v>
      </c>
      <c r="I138" s="94"/>
      <c r="J138" s="99">
        <v>20202.2</v>
      </c>
      <c r="K138" s="99">
        <v>20000</v>
      </c>
      <c r="L138" s="82">
        <f t="shared" ref="L138:L146" si="70">SUM(K138/J138*100)</f>
        <v>98.999118907841719</v>
      </c>
      <c r="M138" s="82"/>
      <c r="N138" s="99"/>
      <c r="O138" s="99"/>
      <c r="P138" s="82"/>
      <c r="Q138" s="82">
        <v>0</v>
      </c>
      <c r="R138" s="82"/>
      <c r="S138" s="100"/>
      <c r="T138" s="101"/>
      <c r="U138" s="101"/>
      <c r="V138" s="99"/>
      <c r="W138" s="84" t="e">
        <f t="shared" ref="W138" si="71">SUM(V138/R138*100)</f>
        <v>#DIV/0!</v>
      </c>
      <c r="X138" s="99">
        <v>0</v>
      </c>
      <c r="Y138" s="79" t="s">
        <v>487</v>
      </c>
    </row>
    <row r="139" spans="1:25" ht="30.6" customHeight="1" x14ac:dyDescent="0.3">
      <c r="A139" s="9" t="s">
        <v>16</v>
      </c>
      <c r="B139" s="11"/>
      <c r="C139" s="11"/>
      <c r="D139" s="11"/>
      <c r="E139" s="11"/>
      <c r="F139" s="95" t="s">
        <v>270</v>
      </c>
      <c r="G139" s="89" t="s">
        <v>38</v>
      </c>
      <c r="H139" s="89" t="s">
        <v>114</v>
      </c>
      <c r="I139" s="89"/>
      <c r="J139" s="93">
        <f>SUM(J140,J142,J144,J148,J150)</f>
        <v>10000000</v>
      </c>
      <c r="K139" s="93">
        <f>SUM(K140,K142,K144,K148,K150)</f>
        <v>4291223.01</v>
      </c>
      <c r="L139" s="83">
        <f t="shared" si="70"/>
        <v>42.912230099999995</v>
      </c>
      <c r="M139" s="83"/>
      <c r="N139" s="93">
        <f>SUM(N140,N142,N144)</f>
        <v>6580755.3300000001</v>
      </c>
      <c r="O139" s="93">
        <f>SUM(O140,O142,O144)</f>
        <v>6580755.3300000001</v>
      </c>
      <c r="P139" s="83">
        <v>0</v>
      </c>
      <c r="Q139" s="83">
        <f>SUM(Q140+Q142+Q144+Q148+Q150)</f>
        <v>21000000</v>
      </c>
      <c r="R139" s="83">
        <f>SUM(R140+R142+R144+R148+R150)</f>
        <v>21000000</v>
      </c>
      <c r="S139" s="100"/>
      <c r="T139" s="101"/>
      <c r="U139" s="101"/>
      <c r="V139" s="83">
        <f>SUM(V140+V142+V144+V148+V150)</f>
        <v>15422705.739999998</v>
      </c>
      <c r="W139" s="112">
        <f t="shared" ref="W139:W156" si="72">SUM(V139/R139*100)</f>
        <v>73.441455904761895</v>
      </c>
      <c r="X139" s="99">
        <f t="shared" ref="X139:X144" si="73">SUM(V139/Q139*100)</f>
        <v>73.441455904761895</v>
      </c>
      <c r="Y139" s="79" t="s">
        <v>644</v>
      </c>
    </row>
    <row r="140" spans="1:25" ht="30.6" customHeight="1" x14ac:dyDescent="0.3">
      <c r="A140" s="9"/>
      <c r="B140" s="11"/>
      <c r="C140" s="11"/>
      <c r="D140" s="11"/>
      <c r="E140" s="11"/>
      <c r="F140" s="30" t="s">
        <v>158</v>
      </c>
      <c r="G140" s="89" t="s">
        <v>28</v>
      </c>
      <c r="H140" s="94" t="s">
        <v>323</v>
      </c>
      <c r="I140" s="94"/>
      <c r="J140" s="99">
        <f>SUM(J141)</f>
        <v>7110086.46</v>
      </c>
      <c r="K140" s="99">
        <f>SUM(K141)</f>
        <v>1401309.47</v>
      </c>
      <c r="L140" s="82">
        <f t="shared" si="70"/>
        <v>19.708754287075152</v>
      </c>
      <c r="M140" s="82"/>
      <c r="N140" s="99">
        <v>0</v>
      </c>
      <c r="O140" s="99">
        <v>0</v>
      </c>
      <c r="P140" s="83">
        <v>0</v>
      </c>
      <c r="Q140" s="82">
        <f>SUM(Q141)</f>
        <v>3400000</v>
      </c>
      <c r="R140" s="82">
        <f>SUM(R141)</f>
        <v>10486805.48</v>
      </c>
      <c r="S140" s="100"/>
      <c r="T140" s="101"/>
      <c r="U140" s="101"/>
      <c r="V140" s="99">
        <f>SUM(V141)</f>
        <v>4909511.22</v>
      </c>
      <c r="W140" s="84">
        <f t="shared" si="72"/>
        <v>46.816079781046909</v>
      </c>
      <c r="X140" s="99">
        <f t="shared" si="73"/>
        <v>144.39738882352938</v>
      </c>
      <c r="Y140" s="79" t="s">
        <v>640</v>
      </c>
    </row>
    <row r="141" spans="1:25" ht="31.2" customHeight="1" x14ac:dyDescent="0.3">
      <c r="A141" s="6" t="s">
        <v>18</v>
      </c>
      <c r="B141" s="7" t="s">
        <v>28</v>
      </c>
      <c r="C141" s="7" t="s">
        <v>31</v>
      </c>
      <c r="D141" s="7"/>
      <c r="E141" s="7"/>
      <c r="F141" s="86" t="s">
        <v>235</v>
      </c>
      <c r="G141" s="94" t="s">
        <v>28</v>
      </c>
      <c r="H141" s="94" t="s">
        <v>324</v>
      </c>
      <c r="I141" s="94"/>
      <c r="J141" s="99">
        <v>7110086.46</v>
      </c>
      <c r="K141" s="99">
        <v>1401309.47</v>
      </c>
      <c r="L141" s="82">
        <f t="shared" si="70"/>
        <v>19.708754287075152</v>
      </c>
      <c r="M141" s="82"/>
      <c r="N141" s="99">
        <v>0</v>
      </c>
      <c r="O141" s="99">
        <v>0</v>
      </c>
      <c r="P141" s="83">
        <v>0</v>
      </c>
      <c r="Q141" s="82">
        <v>3400000</v>
      </c>
      <c r="R141" s="82">
        <v>10486805.48</v>
      </c>
      <c r="S141" s="100"/>
      <c r="T141" s="101"/>
      <c r="U141" s="101"/>
      <c r="V141" s="99">
        <v>4909511.22</v>
      </c>
      <c r="W141" s="84">
        <f t="shared" si="72"/>
        <v>46.816079781046909</v>
      </c>
      <c r="X141" s="99">
        <f t="shared" si="73"/>
        <v>144.39738882352938</v>
      </c>
      <c r="Y141" s="79" t="s">
        <v>640</v>
      </c>
    </row>
    <row r="142" spans="1:25" ht="40.799999999999997" customHeight="1" x14ac:dyDescent="0.3">
      <c r="A142" s="6"/>
      <c r="B142" s="7"/>
      <c r="C142" s="7"/>
      <c r="D142" s="7"/>
      <c r="E142" s="7"/>
      <c r="F142" s="65" t="s">
        <v>159</v>
      </c>
      <c r="G142" s="94" t="s">
        <v>28</v>
      </c>
      <c r="H142" s="94" t="s">
        <v>325</v>
      </c>
      <c r="I142" s="94"/>
      <c r="J142" s="99">
        <f>SUM(J143)</f>
        <v>553134.78</v>
      </c>
      <c r="K142" s="99">
        <f>SUM(K143)</f>
        <v>553134.78</v>
      </c>
      <c r="L142" s="82">
        <f t="shared" si="70"/>
        <v>100</v>
      </c>
      <c r="M142" s="82"/>
      <c r="N142" s="99"/>
      <c r="O142" s="99">
        <v>0</v>
      </c>
      <c r="P142" s="83">
        <v>0</v>
      </c>
      <c r="Q142" s="82">
        <f>SUM(Q143)</f>
        <v>1500000</v>
      </c>
      <c r="R142" s="82">
        <f>SUM(R143)</f>
        <v>76082.899999999994</v>
      </c>
      <c r="S142" s="100"/>
      <c r="T142" s="101"/>
      <c r="U142" s="101"/>
      <c r="V142" s="82">
        <f>SUM(V143)</f>
        <v>76082.899999999994</v>
      </c>
      <c r="W142" s="84">
        <f t="shared" si="72"/>
        <v>100</v>
      </c>
      <c r="X142" s="99">
        <f t="shared" si="73"/>
        <v>5.0721933333333329</v>
      </c>
      <c r="Y142" s="79" t="s">
        <v>641</v>
      </c>
    </row>
    <row r="143" spans="1:25" ht="32.4" customHeight="1" x14ac:dyDescent="0.3">
      <c r="A143" s="6"/>
      <c r="B143" s="7"/>
      <c r="C143" s="7"/>
      <c r="D143" s="7"/>
      <c r="E143" s="7"/>
      <c r="F143" s="86" t="s">
        <v>115</v>
      </c>
      <c r="G143" s="94"/>
      <c r="H143" s="94" t="s">
        <v>326</v>
      </c>
      <c r="I143" s="94"/>
      <c r="J143" s="99">
        <v>553134.78</v>
      </c>
      <c r="K143" s="99">
        <v>553134.78</v>
      </c>
      <c r="L143" s="82">
        <f t="shared" si="70"/>
        <v>100</v>
      </c>
      <c r="M143" s="82"/>
      <c r="N143" s="99"/>
      <c r="O143" s="99">
        <v>0</v>
      </c>
      <c r="P143" s="83">
        <v>0</v>
      </c>
      <c r="Q143" s="82">
        <v>1500000</v>
      </c>
      <c r="R143" s="82">
        <v>76082.899999999994</v>
      </c>
      <c r="S143" s="100"/>
      <c r="T143" s="101"/>
      <c r="U143" s="101"/>
      <c r="V143" s="99">
        <v>76082.899999999994</v>
      </c>
      <c r="W143" s="84">
        <f t="shared" si="72"/>
        <v>100</v>
      </c>
      <c r="X143" s="99">
        <f t="shared" si="73"/>
        <v>5.0721933333333329</v>
      </c>
      <c r="Y143" s="79" t="s">
        <v>641</v>
      </c>
    </row>
    <row r="144" spans="1:25" ht="49.8" customHeight="1" x14ac:dyDescent="0.3">
      <c r="A144" s="6"/>
      <c r="B144" s="7"/>
      <c r="C144" s="7"/>
      <c r="D144" s="7"/>
      <c r="E144" s="7"/>
      <c r="F144" s="30" t="s">
        <v>221</v>
      </c>
      <c r="G144" s="94"/>
      <c r="H144" s="94" t="s">
        <v>327</v>
      </c>
      <c r="I144" s="94"/>
      <c r="J144" s="99">
        <f>SUM(J145:J147)</f>
        <v>2336778.7599999998</v>
      </c>
      <c r="K144" s="99">
        <f>SUM(K145:K146)</f>
        <v>2336778.7599999998</v>
      </c>
      <c r="L144" s="82">
        <f t="shared" si="70"/>
        <v>100</v>
      </c>
      <c r="M144" s="82"/>
      <c r="N144" s="99">
        <f>SUM(N145:N147)</f>
        <v>6580755.3300000001</v>
      </c>
      <c r="O144" s="99">
        <f>SUM(O145:O147)</f>
        <v>6580755.3300000001</v>
      </c>
      <c r="P144" s="82">
        <f>SUM(O144/N144*100)</f>
        <v>100</v>
      </c>
      <c r="Q144" s="82">
        <f>SUM(Q145:Q147)</f>
        <v>14000000</v>
      </c>
      <c r="R144" s="82">
        <f>SUM(R145:R147)</f>
        <v>10187111.619999999</v>
      </c>
      <c r="S144" s="100"/>
      <c r="T144" s="101"/>
      <c r="U144" s="101"/>
      <c r="V144" s="99">
        <f>SUM(V145:V147)</f>
        <v>10187111.619999999</v>
      </c>
      <c r="W144" s="84">
        <f t="shared" si="72"/>
        <v>100</v>
      </c>
      <c r="X144" s="99">
        <f t="shared" si="73"/>
        <v>72.765083000000004</v>
      </c>
      <c r="Y144" s="79" t="s">
        <v>645</v>
      </c>
    </row>
    <row r="145" spans="1:25" ht="27.6" customHeight="1" x14ac:dyDescent="0.3">
      <c r="A145" s="6"/>
      <c r="B145" s="7"/>
      <c r="C145" s="7"/>
      <c r="D145" s="7"/>
      <c r="E145" s="7"/>
      <c r="F145" s="50" t="s">
        <v>329</v>
      </c>
      <c r="G145" s="94"/>
      <c r="H145" s="94" t="s">
        <v>328</v>
      </c>
      <c r="I145" s="94"/>
      <c r="J145" s="99">
        <v>2270306.48</v>
      </c>
      <c r="K145" s="99">
        <v>2270306.48</v>
      </c>
      <c r="L145" s="82">
        <f t="shared" si="70"/>
        <v>100</v>
      </c>
      <c r="M145" s="82"/>
      <c r="N145" s="99">
        <v>0</v>
      </c>
      <c r="O145" s="99">
        <v>0</v>
      </c>
      <c r="P145" s="83">
        <v>0</v>
      </c>
      <c r="Q145" s="82">
        <v>3898989.9</v>
      </c>
      <c r="R145" s="82">
        <v>86101.5</v>
      </c>
      <c r="S145" s="100"/>
      <c r="T145" s="101"/>
      <c r="U145" s="101"/>
      <c r="V145" s="99">
        <v>86101.5</v>
      </c>
      <c r="W145" s="84">
        <f t="shared" si="72"/>
        <v>100</v>
      </c>
      <c r="X145" s="99">
        <f t="shared" ref="X145:X151" si="74">SUM(V145/Q145*100)</f>
        <v>2.2083027196351548</v>
      </c>
      <c r="Y145" s="79" t="s">
        <v>493</v>
      </c>
    </row>
    <row r="146" spans="1:25" ht="24" customHeight="1" x14ac:dyDescent="0.3">
      <c r="A146" s="6"/>
      <c r="B146" s="7"/>
      <c r="C146" s="7"/>
      <c r="D146" s="7"/>
      <c r="E146" s="7"/>
      <c r="F146" s="50" t="s">
        <v>329</v>
      </c>
      <c r="G146" s="94"/>
      <c r="H146" s="94" t="s">
        <v>384</v>
      </c>
      <c r="I146" s="94"/>
      <c r="J146" s="99">
        <v>66472.28</v>
      </c>
      <c r="K146" s="99">
        <v>66472.28</v>
      </c>
      <c r="L146" s="82">
        <f t="shared" si="70"/>
        <v>100</v>
      </c>
      <c r="M146" s="82"/>
      <c r="N146" s="99">
        <v>0</v>
      </c>
      <c r="O146" s="99">
        <v>0</v>
      </c>
      <c r="P146" s="83">
        <v>0</v>
      </c>
      <c r="Q146" s="82">
        <v>101010.1</v>
      </c>
      <c r="R146" s="99">
        <v>101010.12</v>
      </c>
      <c r="S146" s="100"/>
      <c r="T146" s="101"/>
      <c r="U146" s="101"/>
      <c r="V146" s="99">
        <v>101010.12</v>
      </c>
      <c r="W146" s="84">
        <f t="shared" si="72"/>
        <v>100</v>
      </c>
      <c r="X146" s="99">
        <f t="shared" si="74"/>
        <v>100.00001980000019</v>
      </c>
      <c r="Y146" s="79" t="s">
        <v>642</v>
      </c>
    </row>
    <row r="147" spans="1:25" ht="25.8" customHeight="1" x14ac:dyDescent="0.3">
      <c r="A147" s="6"/>
      <c r="B147" s="7"/>
      <c r="C147" s="7"/>
      <c r="D147" s="7"/>
      <c r="E147" s="7"/>
      <c r="F147" s="50" t="s">
        <v>329</v>
      </c>
      <c r="G147" s="94"/>
      <c r="H147" s="94" t="s">
        <v>334</v>
      </c>
      <c r="I147" s="94"/>
      <c r="J147" s="99">
        <v>0</v>
      </c>
      <c r="K147" s="99">
        <v>0</v>
      </c>
      <c r="L147" s="83">
        <v>0</v>
      </c>
      <c r="M147" s="83"/>
      <c r="N147" s="99">
        <v>6580755.3300000001</v>
      </c>
      <c r="O147" s="99">
        <v>6580755.3300000001</v>
      </c>
      <c r="P147" s="82">
        <f>SUM(O147/N147*100)</f>
        <v>100</v>
      </c>
      <c r="Q147" s="82">
        <v>10000000</v>
      </c>
      <c r="R147" s="82">
        <v>10000000</v>
      </c>
      <c r="S147" s="100"/>
      <c r="T147" s="101"/>
      <c r="U147" s="101"/>
      <c r="V147" s="99">
        <v>10000000</v>
      </c>
      <c r="W147" s="84">
        <f t="shared" si="72"/>
        <v>100</v>
      </c>
      <c r="X147" s="99">
        <f t="shared" si="74"/>
        <v>100</v>
      </c>
      <c r="Y147" s="79" t="s">
        <v>642</v>
      </c>
    </row>
    <row r="148" spans="1:25" ht="33" customHeight="1" x14ac:dyDescent="0.3">
      <c r="A148" s="6"/>
      <c r="B148" s="7"/>
      <c r="C148" s="7"/>
      <c r="D148" s="7"/>
      <c r="E148" s="7"/>
      <c r="F148" s="30" t="s">
        <v>236</v>
      </c>
      <c r="G148" s="94"/>
      <c r="H148" s="94" t="s">
        <v>330</v>
      </c>
      <c r="I148" s="94"/>
      <c r="J148" s="99">
        <f>SUM(J149)</f>
        <v>0</v>
      </c>
      <c r="K148" s="99">
        <v>0</v>
      </c>
      <c r="L148" s="83"/>
      <c r="M148" s="83"/>
      <c r="N148" s="99"/>
      <c r="O148" s="99"/>
      <c r="P148" s="82"/>
      <c r="Q148" s="82">
        <f>SUM(Q149)</f>
        <v>600000</v>
      </c>
      <c r="R148" s="82">
        <f t="shared" ref="R148:R149" si="75">SUM(J148,N148)</f>
        <v>0</v>
      </c>
      <c r="S148" s="100"/>
      <c r="T148" s="101"/>
      <c r="U148" s="101"/>
      <c r="V148" s="99">
        <f t="shared" ref="V148:V149" si="76">SUM(K148,O148)</f>
        <v>0</v>
      </c>
      <c r="W148" s="84">
        <v>0</v>
      </c>
      <c r="X148" s="99">
        <f t="shared" si="74"/>
        <v>0</v>
      </c>
      <c r="Y148" s="79" t="s">
        <v>494</v>
      </c>
    </row>
    <row r="149" spans="1:25" ht="59.4" customHeight="1" x14ac:dyDescent="0.3">
      <c r="A149" s="6"/>
      <c r="B149" s="7"/>
      <c r="C149" s="7"/>
      <c r="D149" s="7"/>
      <c r="E149" s="7"/>
      <c r="F149" s="50" t="s">
        <v>237</v>
      </c>
      <c r="G149" s="94"/>
      <c r="H149" s="94" t="s">
        <v>331</v>
      </c>
      <c r="I149" s="94"/>
      <c r="J149" s="99">
        <v>0</v>
      </c>
      <c r="K149" s="99">
        <v>0</v>
      </c>
      <c r="L149" s="83"/>
      <c r="M149" s="83"/>
      <c r="N149" s="99"/>
      <c r="O149" s="99"/>
      <c r="P149" s="82"/>
      <c r="Q149" s="82">
        <v>600000</v>
      </c>
      <c r="R149" s="82">
        <f t="shared" si="75"/>
        <v>0</v>
      </c>
      <c r="S149" s="100"/>
      <c r="T149" s="101"/>
      <c r="U149" s="101"/>
      <c r="V149" s="99">
        <f t="shared" si="76"/>
        <v>0</v>
      </c>
      <c r="W149" s="84">
        <v>0</v>
      </c>
      <c r="X149" s="99">
        <f t="shared" si="74"/>
        <v>0</v>
      </c>
      <c r="Y149" s="79" t="s">
        <v>494</v>
      </c>
    </row>
    <row r="150" spans="1:25" ht="35.4" customHeight="1" x14ac:dyDescent="0.3">
      <c r="A150" s="6"/>
      <c r="B150" s="7"/>
      <c r="C150" s="7"/>
      <c r="D150" s="7"/>
      <c r="E150" s="7"/>
      <c r="F150" s="30" t="s">
        <v>238</v>
      </c>
      <c r="G150" s="94"/>
      <c r="H150" s="94" t="s">
        <v>333</v>
      </c>
      <c r="I150" s="94"/>
      <c r="J150" s="99">
        <f>SUM(J151)</f>
        <v>0</v>
      </c>
      <c r="K150" s="99">
        <v>0</v>
      </c>
      <c r="L150" s="83"/>
      <c r="M150" s="83"/>
      <c r="N150" s="99"/>
      <c r="O150" s="99"/>
      <c r="P150" s="82"/>
      <c r="Q150" s="82">
        <f>SUM(Q151)</f>
        <v>1500000</v>
      </c>
      <c r="R150" s="82">
        <f>SUM(R151)</f>
        <v>250000</v>
      </c>
      <c r="S150" s="100"/>
      <c r="T150" s="101"/>
      <c r="U150" s="101"/>
      <c r="V150" s="82">
        <f>SUM(V151)</f>
        <v>250000</v>
      </c>
      <c r="W150" s="84">
        <f t="shared" si="72"/>
        <v>100</v>
      </c>
      <c r="X150" s="99">
        <f t="shared" si="74"/>
        <v>16.666666666666664</v>
      </c>
      <c r="Y150" s="79" t="s">
        <v>643</v>
      </c>
    </row>
    <row r="151" spans="1:25" ht="59.4" customHeight="1" x14ac:dyDescent="0.3">
      <c r="A151" s="6"/>
      <c r="B151" s="7"/>
      <c r="C151" s="7"/>
      <c r="D151" s="7"/>
      <c r="E151" s="7"/>
      <c r="F151" s="50" t="s">
        <v>239</v>
      </c>
      <c r="G151" s="94"/>
      <c r="H151" s="94" t="s">
        <v>332</v>
      </c>
      <c r="I151" s="94"/>
      <c r="J151" s="99">
        <v>0</v>
      </c>
      <c r="K151" s="99">
        <v>0</v>
      </c>
      <c r="L151" s="83"/>
      <c r="M151" s="83"/>
      <c r="N151" s="99"/>
      <c r="O151" s="99"/>
      <c r="P151" s="82"/>
      <c r="Q151" s="82">
        <v>1500000</v>
      </c>
      <c r="R151" s="82">
        <v>250000</v>
      </c>
      <c r="S151" s="100"/>
      <c r="T151" s="101"/>
      <c r="U151" s="101"/>
      <c r="V151" s="99">
        <v>250000</v>
      </c>
      <c r="W151" s="84">
        <f t="shared" si="72"/>
        <v>100</v>
      </c>
      <c r="X151" s="99">
        <f t="shared" si="74"/>
        <v>16.666666666666664</v>
      </c>
      <c r="Y151" s="79" t="s">
        <v>643</v>
      </c>
    </row>
    <row r="152" spans="1:25" ht="41.4" x14ac:dyDescent="0.3">
      <c r="A152" s="9" t="s">
        <v>17</v>
      </c>
      <c r="B152" s="9"/>
      <c r="C152" s="9"/>
      <c r="D152" s="9"/>
      <c r="E152" s="9"/>
      <c r="F152" s="95" t="s">
        <v>271</v>
      </c>
      <c r="G152" s="89" t="s">
        <v>38</v>
      </c>
      <c r="H152" s="89" t="s">
        <v>116</v>
      </c>
      <c r="I152" s="89"/>
      <c r="J152" s="93">
        <f>SUM(J153,J155)</f>
        <v>3273024.6</v>
      </c>
      <c r="K152" s="93">
        <f>SUM(K153,K155)</f>
        <v>3273024.6</v>
      </c>
      <c r="L152" s="83">
        <f t="shared" ref="L152:L156" si="77">SUM(K152/J152*100)</f>
        <v>100</v>
      </c>
      <c r="M152" s="83"/>
      <c r="N152" s="93">
        <f>SUM(N153)</f>
        <v>0</v>
      </c>
      <c r="O152" s="93">
        <v>0</v>
      </c>
      <c r="P152" s="83">
        <v>0</v>
      </c>
      <c r="Q152" s="83">
        <f>SUM(Q153+Q155+Q157+Q159)</f>
        <v>4231000</v>
      </c>
      <c r="R152" s="83">
        <f>SUM(R153+R155+R157+R159)</f>
        <v>5622510.6200000001</v>
      </c>
      <c r="S152" s="100"/>
      <c r="T152" s="101"/>
      <c r="U152" s="101"/>
      <c r="V152" s="83">
        <f>SUM(V153+V155+V157+V159)</f>
        <v>5622510.6200000001</v>
      </c>
      <c r="W152" s="112">
        <f t="shared" si="72"/>
        <v>100</v>
      </c>
      <c r="X152" s="99">
        <f>SUM(V152/Q152*100)</f>
        <v>132.88845710233988</v>
      </c>
      <c r="Y152" s="79" t="s">
        <v>580</v>
      </c>
    </row>
    <row r="153" spans="1:25" ht="39.6" x14ac:dyDescent="0.3">
      <c r="A153" s="9"/>
      <c r="B153" s="9"/>
      <c r="C153" s="9"/>
      <c r="D153" s="9"/>
      <c r="E153" s="9"/>
      <c r="F153" s="122" t="s">
        <v>160</v>
      </c>
      <c r="G153" s="89" t="s">
        <v>34</v>
      </c>
      <c r="H153" s="89" t="s">
        <v>389</v>
      </c>
      <c r="I153" s="89"/>
      <c r="J153" s="93">
        <f>SUM(J154)</f>
        <v>624717.88</v>
      </c>
      <c r="K153" s="93">
        <f>SUM(K154)</f>
        <v>624717.88</v>
      </c>
      <c r="L153" s="83">
        <f t="shared" si="77"/>
        <v>100</v>
      </c>
      <c r="M153" s="83"/>
      <c r="N153" s="93">
        <v>0</v>
      </c>
      <c r="O153" s="93">
        <v>0</v>
      </c>
      <c r="P153" s="83">
        <v>0</v>
      </c>
      <c r="Q153" s="83">
        <f>SUM(Q154)</f>
        <v>831000</v>
      </c>
      <c r="R153" s="83">
        <f>SUM(R154)</f>
        <v>1674930.89</v>
      </c>
      <c r="S153" s="111"/>
      <c r="T153" s="92"/>
      <c r="U153" s="92"/>
      <c r="V153" s="93">
        <f>SUM(V154)</f>
        <v>1674930.89</v>
      </c>
      <c r="W153" s="112">
        <f t="shared" si="72"/>
        <v>100</v>
      </c>
      <c r="X153" s="99">
        <f>SUM(V153/Q153*100)</f>
        <v>201.55606377857998</v>
      </c>
      <c r="Y153" s="79" t="s">
        <v>482</v>
      </c>
    </row>
    <row r="154" spans="1:25" ht="31.8" customHeight="1" x14ac:dyDescent="0.3">
      <c r="A154" s="9"/>
      <c r="B154" s="9"/>
      <c r="C154" s="9"/>
      <c r="D154" s="9"/>
      <c r="E154" s="9"/>
      <c r="F154" s="98" t="s">
        <v>53</v>
      </c>
      <c r="G154" s="94" t="s">
        <v>38</v>
      </c>
      <c r="H154" s="94" t="s">
        <v>335</v>
      </c>
      <c r="I154" s="94"/>
      <c r="J154" s="99">
        <v>624717.88</v>
      </c>
      <c r="K154" s="99">
        <v>624717.88</v>
      </c>
      <c r="L154" s="82">
        <f t="shared" si="77"/>
        <v>100</v>
      </c>
      <c r="M154" s="82"/>
      <c r="N154" s="99">
        <v>0</v>
      </c>
      <c r="O154" s="99">
        <v>0</v>
      </c>
      <c r="P154" s="83">
        <v>0</v>
      </c>
      <c r="Q154" s="82">
        <v>831000</v>
      </c>
      <c r="R154" s="82">
        <v>1674930.89</v>
      </c>
      <c r="S154" s="100"/>
      <c r="T154" s="101"/>
      <c r="U154" s="101"/>
      <c r="V154" s="99">
        <v>1674930.89</v>
      </c>
      <c r="W154" s="84">
        <f t="shared" si="72"/>
        <v>100</v>
      </c>
      <c r="X154" s="99">
        <f>SUM(V154/Q154*100)</f>
        <v>201.55606377857998</v>
      </c>
      <c r="Y154" s="79" t="s">
        <v>482</v>
      </c>
    </row>
    <row r="155" spans="1:25" ht="48.6" customHeight="1" x14ac:dyDescent="0.3">
      <c r="A155" s="9"/>
      <c r="B155" s="9"/>
      <c r="C155" s="9"/>
      <c r="D155" s="9"/>
      <c r="E155" s="9"/>
      <c r="F155" s="122" t="s">
        <v>336</v>
      </c>
      <c r="G155" s="94"/>
      <c r="H155" s="89" t="s">
        <v>337</v>
      </c>
      <c r="I155" s="89"/>
      <c r="J155" s="93">
        <f>SUM(J156:J156)</f>
        <v>2648306.7200000002</v>
      </c>
      <c r="K155" s="93">
        <f>SUM(K156:K156)</f>
        <v>2648306.7200000002</v>
      </c>
      <c r="L155" s="83">
        <f t="shared" si="77"/>
        <v>100</v>
      </c>
      <c r="M155" s="83"/>
      <c r="N155" s="99">
        <v>0</v>
      </c>
      <c r="O155" s="99">
        <v>0</v>
      </c>
      <c r="P155" s="83">
        <v>0</v>
      </c>
      <c r="Q155" s="83">
        <f>SUM(Q156)</f>
        <v>3280000</v>
      </c>
      <c r="R155" s="83">
        <f>SUM(R156)</f>
        <v>3829848.73</v>
      </c>
      <c r="S155" s="111"/>
      <c r="T155" s="92"/>
      <c r="U155" s="92"/>
      <c r="V155" s="93">
        <f>SUM(V156)</f>
        <v>3829848.73</v>
      </c>
      <c r="W155" s="112">
        <f t="shared" si="72"/>
        <v>100</v>
      </c>
      <c r="X155" s="99">
        <f>SUM(V155/Q155*100)</f>
        <v>116.76368079268293</v>
      </c>
      <c r="Y155" s="79" t="s">
        <v>646</v>
      </c>
    </row>
    <row r="156" spans="1:25" ht="37.799999999999997" customHeight="1" x14ac:dyDescent="0.3">
      <c r="A156" s="9"/>
      <c r="B156" s="9"/>
      <c r="C156" s="9"/>
      <c r="D156" s="9"/>
      <c r="E156" s="9"/>
      <c r="F156" s="79" t="s">
        <v>42</v>
      </c>
      <c r="G156" s="94"/>
      <c r="H156" s="94" t="s">
        <v>413</v>
      </c>
      <c r="I156" s="94"/>
      <c r="J156" s="99">
        <v>2648306.7200000002</v>
      </c>
      <c r="K156" s="99">
        <v>2648306.7200000002</v>
      </c>
      <c r="L156" s="82">
        <f t="shared" si="77"/>
        <v>100</v>
      </c>
      <c r="M156" s="82"/>
      <c r="N156" s="99">
        <v>0</v>
      </c>
      <c r="O156" s="99">
        <v>0</v>
      </c>
      <c r="P156" s="83">
        <v>0</v>
      </c>
      <c r="Q156" s="82">
        <v>3280000</v>
      </c>
      <c r="R156" s="82">
        <v>3829848.73</v>
      </c>
      <c r="S156" s="100"/>
      <c r="T156" s="101"/>
      <c r="U156" s="101"/>
      <c r="V156" s="99">
        <v>3829848.73</v>
      </c>
      <c r="W156" s="84">
        <f t="shared" si="72"/>
        <v>100</v>
      </c>
      <c r="X156" s="99">
        <f t="shared" ref="X156" si="78">SUM(V156/Q156*100)</f>
        <v>116.76368079268293</v>
      </c>
      <c r="Y156" s="79" t="s">
        <v>646</v>
      </c>
    </row>
    <row r="157" spans="1:25" ht="21" hidden="1" customHeight="1" x14ac:dyDescent="0.3">
      <c r="A157" s="9"/>
      <c r="B157" s="9"/>
      <c r="C157" s="9"/>
      <c r="D157" s="9"/>
      <c r="E157" s="9"/>
      <c r="F157" s="80" t="s">
        <v>414</v>
      </c>
      <c r="G157" s="94"/>
      <c r="H157" s="89" t="s">
        <v>415</v>
      </c>
      <c r="I157" s="93">
        <f>SUM(I158)</f>
        <v>70000</v>
      </c>
      <c r="J157" s="123" t="s">
        <v>414</v>
      </c>
      <c r="K157" s="94"/>
      <c r="L157" s="89" t="s">
        <v>415</v>
      </c>
      <c r="M157" s="93">
        <f>SUM(M158)</f>
        <v>70000</v>
      </c>
      <c r="N157" s="123" t="s">
        <v>414</v>
      </c>
      <c r="O157" s="94"/>
      <c r="P157" s="89" t="s">
        <v>415</v>
      </c>
      <c r="Q157" s="93">
        <f>SUM(Q158)</f>
        <v>0</v>
      </c>
      <c r="R157" s="83">
        <f>SUM(R158)</f>
        <v>0</v>
      </c>
      <c r="S157" s="111"/>
      <c r="T157" s="92"/>
      <c r="U157" s="92"/>
      <c r="V157" s="93">
        <f>SUM(V158)</f>
        <v>0</v>
      </c>
      <c r="W157" s="84" t="e">
        <f t="shared" ref="W157:W160" si="79">SUM(V157/R157*100)</f>
        <v>#DIV/0!</v>
      </c>
      <c r="X157" s="99" t="e">
        <f t="shared" ref="X157:X160" si="80">SUM(V157/Q157*100)</f>
        <v>#DIV/0!</v>
      </c>
      <c r="Y157" s="79"/>
    </row>
    <row r="158" spans="1:25" ht="29.4" hidden="1" customHeight="1" x14ac:dyDescent="0.3">
      <c r="A158" s="9"/>
      <c r="B158" s="9"/>
      <c r="C158" s="9"/>
      <c r="D158" s="9"/>
      <c r="E158" s="9"/>
      <c r="F158" s="79" t="s">
        <v>416</v>
      </c>
      <c r="G158" s="94"/>
      <c r="H158" s="94" t="s">
        <v>417</v>
      </c>
      <c r="I158" s="99">
        <v>70000</v>
      </c>
      <c r="J158" s="124" t="s">
        <v>416</v>
      </c>
      <c r="K158" s="94"/>
      <c r="L158" s="94" t="s">
        <v>417</v>
      </c>
      <c r="M158" s="99">
        <v>70000</v>
      </c>
      <c r="N158" s="124" t="s">
        <v>416</v>
      </c>
      <c r="O158" s="94"/>
      <c r="P158" s="94" t="s">
        <v>417</v>
      </c>
      <c r="Q158" s="99">
        <v>0</v>
      </c>
      <c r="R158" s="82">
        <v>0</v>
      </c>
      <c r="S158" s="100"/>
      <c r="T158" s="101"/>
      <c r="U158" s="101"/>
      <c r="V158" s="99">
        <v>0</v>
      </c>
      <c r="W158" s="84" t="e">
        <f t="shared" si="79"/>
        <v>#DIV/0!</v>
      </c>
      <c r="X158" s="99" t="e">
        <f t="shared" si="80"/>
        <v>#DIV/0!</v>
      </c>
      <c r="Y158" s="79"/>
    </row>
    <row r="159" spans="1:25" ht="21" customHeight="1" x14ac:dyDescent="0.3">
      <c r="A159" s="9"/>
      <c r="B159" s="9"/>
      <c r="C159" s="9"/>
      <c r="D159" s="9"/>
      <c r="E159" s="9"/>
      <c r="F159" s="80" t="s">
        <v>418</v>
      </c>
      <c r="G159" s="94"/>
      <c r="H159" s="89" t="s">
        <v>419</v>
      </c>
      <c r="I159" s="93">
        <f>SUM(I160)</f>
        <v>612000</v>
      </c>
      <c r="J159" s="123" t="s">
        <v>418</v>
      </c>
      <c r="K159" s="94"/>
      <c r="L159" s="89" t="s">
        <v>419</v>
      </c>
      <c r="M159" s="93">
        <f>SUM(M160)</f>
        <v>612000</v>
      </c>
      <c r="N159" s="123" t="s">
        <v>418</v>
      </c>
      <c r="O159" s="94"/>
      <c r="P159" s="89" t="s">
        <v>419</v>
      </c>
      <c r="Q159" s="93">
        <f>SUM(Q160)</f>
        <v>120000</v>
      </c>
      <c r="R159" s="83">
        <f>SUM(R160)</f>
        <v>117731</v>
      </c>
      <c r="S159" s="111"/>
      <c r="T159" s="92"/>
      <c r="U159" s="92"/>
      <c r="V159" s="93">
        <f>SUM(V160)</f>
        <v>117731</v>
      </c>
      <c r="W159" s="84">
        <f t="shared" si="79"/>
        <v>100</v>
      </c>
      <c r="X159" s="99">
        <f t="shared" si="80"/>
        <v>98.109166666666667</v>
      </c>
      <c r="Y159" s="79" t="s">
        <v>579</v>
      </c>
    </row>
    <row r="160" spans="1:25" ht="27.6" customHeight="1" x14ac:dyDescent="0.3">
      <c r="A160" s="9"/>
      <c r="B160" s="9"/>
      <c r="C160" s="9"/>
      <c r="D160" s="9"/>
      <c r="E160" s="9"/>
      <c r="F160" s="79" t="s">
        <v>420</v>
      </c>
      <c r="G160" s="94"/>
      <c r="H160" s="94" t="s">
        <v>421</v>
      </c>
      <c r="I160" s="99">
        <v>612000</v>
      </c>
      <c r="J160" s="124" t="s">
        <v>420</v>
      </c>
      <c r="K160" s="94"/>
      <c r="L160" s="94" t="s">
        <v>421</v>
      </c>
      <c r="M160" s="99">
        <v>612000</v>
      </c>
      <c r="N160" s="124" t="s">
        <v>420</v>
      </c>
      <c r="O160" s="94"/>
      <c r="P160" s="94" t="s">
        <v>421</v>
      </c>
      <c r="Q160" s="99">
        <v>120000</v>
      </c>
      <c r="R160" s="82">
        <v>117731</v>
      </c>
      <c r="S160" s="100"/>
      <c r="T160" s="101"/>
      <c r="U160" s="101"/>
      <c r="V160" s="99">
        <v>117731</v>
      </c>
      <c r="W160" s="84">
        <f t="shared" si="79"/>
        <v>100</v>
      </c>
      <c r="X160" s="99">
        <f t="shared" si="80"/>
        <v>98.109166666666667</v>
      </c>
      <c r="Y160" s="79" t="s">
        <v>579</v>
      </c>
    </row>
    <row r="161" spans="1:25" ht="27" customHeight="1" x14ac:dyDescent="0.3">
      <c r="A161" s="9" t="s">
        <v>19</v>
      </c>
      <c r="B161" s="11" t="s">
        <v>28</v>
      </c>
      <c r="C161" s="11" t="s">
        <v>29</v>
      </c>
      <c r="D161" s="11"/>
      <c r="E161" s="11"/>
      <c r="F161" s="95" t="s">
        <v>338</v>
      </c>
      <c r="G161" s="89" t="s">
        <v>38</v>
      </c>
      <c r="H161" s="89" t="s">
        <v>117</v>
      </c>
      <c r="I161" s="93">
        <f>SUM(I162)</f>
        <v>335760</v>
      </c>
      <c r="J161" s="89" t="s">
        <v>117</v>
      </c>
      <c r="K161" s="93">
        <f>SUM(K162)</f>
        <v>335760</v>
      </c>
      <c r="L161" s="89" t="s">
        <v>117</v>
      </c>
      <c r="M161" s="93">
        <f>SUM(M162)</f>
        <v>335760</v>
      </c>
      <c r="N161" s="89" t="s">
        <v>117</v>
      </c>
      <c r="O161" s="93">
        <f>SUM(O162)</f>
        <v>335760</v>
      </c>
      <c r="P161" s="89" t="s">
        <v>117</v>
      </c>
      <c r="Q161" s="93">
        <f>SUM(Q162)</f>
        <v>101316</v>
      </c>
      <c r="R161" s="93">
        <f>SUM(R162)</f>
        <v>20000</v>
      </c>
      <c r="S161" s="92"/>
      <c r="T161" s="92"/>
      <c r="U161" s="92"/>
      <c r="V161" s="93">
        <f>SUM(V162)</f>
        <v>20000</v>
      </c>
      <c r="W161" s="93">
        <f t="shared" ref="W161:W167" si="81">SUM(V161/R161*100)</f>
        <v>100</v>
      </c>
      <c r="X161" s="99">
        <f>SUM(V161/Q161*100)</f>
        <v>19.740218721623435</v>
      </c>
      <c r="Y161" s="161" t="s">
        <v>578</v>
      </c>
    </row>
    <row r="162" spans="1:25" ht="31.2" thickBot="1" x14ac:dyDescent="0.35">
      <c r="A162" s="9"/>
      <c r="B162" s="11"/>
      <c r="C162" s="11"/>
      <c r="D162" s="11"/>
      <c r="E162" s="11"/>
      <c r="F162" s="68" t="s">
        <v>426</v>
      </c>
      <c r="G162" s="94" t="s">
        <v>28</v>
      </c>
      <c r="H162" s="94" t="s">
        <v>427</v>
      </c>
      <c r="I162" s="99">
        <f>SUM(I163,I166)</f>
        <v>335760</v>
      </c>
      <c r="J162" s="94" t="s">
        <v>427</v>
      </c>
      <c r="K162" s="99">
        <f>SUM(K163,K166)</f>
        <v>335760</v>
      </c>
      <c r="L162" s="94" t="s">
        <v>427</v>
      </c>
      <c r="M162" s="99">
        <f>SUM(M163,M166)</f>
        <v>335760</v>
      </c>
      <c r="N162" s="94" t="s">
        <v>427</v>
      </c>
      <c r="O162" s="99">
        <f>SUM(O163,O166)</f>
        <v>335760</v>
      </c>
      <c r="P162" s="94" t="s">
        <v>427</v>
      </c>
      <c r="Q162" s="93">
        <f>SUM(Q163,Q166)</f>
        <v>101316</v>
      </c>
      <c r="R162" s="93">
        <f>SUM(R163,R166)</f>
        <v>20000</v>
      </c>
      <c r="S162" s="92"/>
      <c r="T162" s="92"/>
      <c r="U162" s="92"/>
      <c r="V162" s="93">
        <f>SUM(V163,V166)</f>
        <v>20000</v>
      </c>
      <c r="W162" s="93">
        <f t="shared" si="81"/>
        <v>100</v>
      </c>
      <c r="X162" s="99">
        <f>SUM(V162/Q162*100)</f>
        <v>19.740218721623435</v>
      </c>
      <c r="Y162" s="162"/>
    </row>
    <row r="163" spans="1:25" ht="53.4" thickBot="1" x14ac:dyDescent="0.35">
      <c r="A163" s="9"/>
      <c r="B163" s="11"/>
      <c r="C163" s="11"/>
      <c r="D163" s="11"/>
      <c r="E163" s="11"/>
      <c r="F163" s="31" t="s">
        <v>422</v>
      </c>
      <c r="G163" s="94"/>
      <c r="H163" s="94" t="s">
        <v>423</v>
      </c>
      <c r="I163" s="93">
        <f>SUM(I164:I165)</f>
        <v>305760</v>
      </c>
      <c r="J163" s="94" t="s">
        <v>423</v>
      </c>
      <c r="K163" s="93">
        <f>SUM(K164:K165)</f>
        <v>305760</v>
      </c>
      <c r="L163" s="94" t="s">
        <v>423</v>
      </c>
      <c r="M163" s="93">
        <f>SUM(M164:M165)</f>
        <v>305760</v>
      </c>
      <c r="N163" s="94" t="s">
        <v>423</v>
      </c>
      <c r="O163" s="93">
        <f>SUM(O164:O165)</f>
        <v>305760</v>
      </c>
      <c r="P163" s="94" t="s">
        <v>423</v>
      </c>
      <c r="Q163" s="99">
        <f>SUM(Q164:Q165)</f>
        <v>71316</v>
      </c>
      <c r="R163" s="99">
        <f>SUM(R164:R165)</f>
        <v>0</v>
      </c>
      <c r="S163" s="135"/>
      <c r="T163" s="135"/>
      <c r="U163" s="135"/>
      <c r="V163" s="99">
        <f>SUM(V164:V165)</f>
        <v>0</v>
      </c>
      <c r="W163" s="84">
        <v>0</v>
      </c>
      <c r="X163" s="99">
        <f>SUM(V163/Q163*100)</f>
        <v>0</v>
      </c>
      <c r="Y163" s="79" t="s">
        <v>577</v>
      </c>
    </row>
    <row r="164" spans="1:25" ht="24.6" customHeight="1" thickBot="1" x14ac:dyDescent="0.35">
      <c r="A164" s="9"/>
      <c r="B164" s="11"/>
      <c r="C164" s="11"/>
      <c r="D164" s="11"/>
      <c r="E164" s="11"/>
      <c r="F164" s="67" t="s">
        <v>424</v>
      </c>
      <c r="G164" s="94"/>
      <c r="H164" s="94" t="s">
        <v>425</v>
      </c>
      <c r="I164" s="125">
        <v>305760</v>
      </c>
      <c r="J164" s="94" t="s">
        <v>425</v>
      </c>
      <c r="K164" s="125">
        <v>305760</v>
      </c>
      <c r="L164" s="94" t="s">
        <v>425</v>
      </c>
      <c r="M164" s="125">
        <v>305760</v>
      </c>
      <c r="N164" s="94" t="s">
        <v>425</v>
      </c>
      <c r="O164" s="125">
        <v>305760</v>
      </c>
      <c r="P164" s="94" t="s">
        <v>425</v>
      </c>
      <c r="Q164" s="125">
        <v>71316</v>
      </c>
      <c r="R164" s="82">
        <v>0</v>
      </c>
      <c r="S164" s="101"/>
      <c r="T164" s="101"/>
      <c r="U164" s="101"/>
      <c r="V164" s="99">
        <v>0</v>
      </c>
      <c r="W164" s="99">
        <v>0</v>
      </c>
      <c r="X164" s="99">
        <f t="shared" ref="X164:X165" si="82">SUM(V164/Q164*100)</f>
        <v>0</v>
      </c>
      <c r="Y164" s="183" t="s">
        <v>578</v>
      </c>
    </row>
    <row r="165" spans="1:25" ht="25.8" hidden="1" customHeight="1" thickBot="1" x14ac:dyDescent="0.35">
      <c r="A165" s="9"/>
      <c r="B165" s="11"/>
      <c r="C165" s="11"/>
      <c r="D165" s="11"/>
      <c r="E165" s="11"/>
      <c r="F165" s="67"/>
      <c r="G165" s="94"/>
      <c r="H165" s="94" t="s">
        <v>118</v>
      </c>
      <c r="I165" s="125">
        <v>0</v>
      </c>
      <c r="J165" s="94" t="s">
        <v>118</v>
      </c>
      <c r="K165" s="125">
        <v>0</v>
      </c>
      <c r="L165" s="94" t="s">
        <v>118</v>
      </c>
      <c r="M165" s="125">
        <v>0</v>
      </c>
      <c r="N165" s="94" t="s">
        <v>118</v>
      </c>
      <c r="O165" s="125">
        <v>0</v>
      </c>
      <c r="P165" s="94" t="s">
        <v>118</v>
      </c>
      <c r="Q165" s="125">
        <v>0</v>
      </c>
      <c r="R165" s="82"/>
      <c r="S165" s="101"/>
      <c r="T165" s="101"/>
      <c r="U165" s="101"/>
      <c r="V165" s="99"/>
      <c r="W165" s="99"/>
      <c r="X165" s="99" t="e">
        <f t="shared" si="82"/>
        <v>#DIV/0!</v>
      </c>
      <c r="Y165" s="143"/>
    </row>
    <row r="166" spans="1:25" ht="32.4" customHeight="1" thickBot="1" x14ac:dyDescent="0.35">
      <c r="A166" s="9"/>
      <c r="B166" s="11"/>
      <c r="C166" s="11"/>
      <c r="D166" s="11"/>
      <c r="E166" s="11"/>
      <c r="F166" s="33" t="s">
        <v>161</v>
      </c>
      <c r="G166" s="94"/>
      <c r="H166" s="94" t="s">
        <v>358</v>
      </c>
      <c r="I166" s="93">
        <f>SUM(I167)</f>
        <v>30000</v>
      </c>
      <c r="J166" s="94" t="s">
        <v>358</v>
      </c>
      <c r="K166" s="93">
        <f>SUM(K167)</f>
        <v>30000</v>
      </c>
      <c r="L166" s="94" t="s">
        <v>358</v>
      </c>
      <c r="M166" s="93">
        <f>SUM(M167)</f>
        <v>30000</v>
      </c>
      <c r="N166" s="94" t="s">
        <v>358</v>
      </c>
      <c r="O166" s="93">
        <f>SUM(O167)</f>
        <v>30000</v>
      </c>
      <c r="P166" s="94" t="s">
        <v>358</v>
      </c>
      <c r="Q166" s="93">
        <f>SUM(Q167)</f>
        <v>30000</v>
      </c>
      <c r="R166" s="83">
        <f>SUM(R167)</f>
        <v>20000</v>
      </c>
      <c r="S166" s="92"/>
      <c r="T166" s="92"/>
      <c r="U166" s="92"/>
      <c r="V166" s="93">
        <f>SUM(V167)</f>
        <v>20000</v>
      </c>
      <c r="W166" s="112">
        <f t="shared" si="81"/>
        <v>100</v>
      </c>
      <c r="X166" s="99">
        <f>SUM(V166/Q166*100)</f>
        <v>66.666666666666657</v>
      </c>
      <c r="Y166" s="161" t="s">
        <v>390</v>
      </c>
    </row>
    <row r="167" spans="1:25" ht="15" customHeight="1" thickBot="1" x14ac:dyDescent="0.35">
      <c r="A167" s="9"/>
      <c r="B167" s="11"/>
      <c r="C167" s="11"/>
      <c r="D167" s="11"/>
      <c r="E167" s="11"/>
      <c r="F167" s="32" t="s">
        <v>52</v>
      </c>
      <c r="G167" s="94"/>
      <c r="H167" s="94" t="s">
        <v>359</v>
      </c>
      <c r="I167" s="126">
        <v>30000</v>
      </c>
      <c r="J167" s="94" t="s">
        <v>359</v>
      </c>
      <c r="K167" s="126">
        <v>30000</v>
      </c>
      <c r="L167" s="94" t="s">
        <v>359</v>
      </c>
      <c r="M167" s="126">
        <v>30000</v>
      </c>
      <c r="N167" s="94" t="s">
        <v>359</v>
      </c>
      <c r="O167" s="126">
        <v>30000</v>
      </c>
      <c r="P167" s="94" t="s">
        <v>359</v>
      </c>
      <c r="Q167" s="126">
        <v>30000</v>
      </c>
      <c r="R167" s="82">
        <v>20000</v>
      </c>
      <c r="S167" s="101"/>
      <c r="T167" s="101"/>
      <c r="U167" s="101"/>
      <c r="V167" s="99">
        <v>20000</v>
      </c>
      <c r="W167" s="84">
        <f t="shared" si="81"/>
        <v>100</v>
      </c>
      <c r="X167" s="99">
        <f>SUM(V167/Q167*100)</f>
        <v>66.666666666666657</v>
      </c>
      <c r="Y167" s="162"/>
    </row>
    <row r="168" spans="1:25" ht="16.8" hidden="1" customHeight="1" thickBot="1" x14ac:dyDescent="0.35">
      <c r="A168" s="9"/>
      <c r="B168" s="11"/>
      <c r="C168" s="11"/>
      <c r="D168" s="11"/>
      <c r="E168" s="11"/>
      <c r="F168" s="34" t="s">
        <v>224</v>
      </c>
      <c r="G168" s="94"/>
      <c r="H168" s="94" t="s">
        <v>225</v>
      </c>
      <c r="I168" s="94"/>
      <c r="J168" s="93">
        <f>SUM(J169)</f>
        <v>0</v>
      </c>
      <c r="K168" s="93">
        <f>SUM(K169)</f>
        <v>0</v>
      </c>
      <c r="L168" s="82">
        <v>0</v>
      </c>
      <c r="M168" s="82"/>
      <c r="N168" s="93">
        <v>0</v>
      </c>
      <c r="O168" s="93">
        <v>0</v>
      </c>
      <c r="P168" s="93">
        <v>0</v>
      </c>
      <c r="Q168" s="93"/>
      <c r="R168" s="83">
        <f t="shared" ref="R168:R169" si="83">SUM(J168,N168)</f>
        <v>0</v>
      </c>
      <c r="S168" s="92"/>
      <c r="T168" s="92"/>
      <c r="U168" s="92"/>
      <c r="V168" s="93">
        <f t="shared" ref="V168:V169" si="84">SUM(K168,O168)</f>
        <v>0</v>
      </c>
      <c r="W168" s="84">
        <v>0</v>
      </c>
      <c r="X168" s="113"/>
      <c r="Y168" s="143"/>
    </row>
    <row r="169" spans="1:25" ht="21.6" hidden="1" customHeight="1" thickBot="1" x14ac:dyDescent="0.35">
      <c r="A169" s="9"/>
      <c r="B169" s="11"/>
      <c r="C169" s="11"/>
      <c r="D169" s="11"/>
      <c r="E169" s="11"/>
      <c r="F169" s="32" t="s">
        <v>226</v>
      </c>
      <c r="G169" s="94"/>
      <c r="H169" s="94" t="s">
        <v>227</v>
      </c>
      <c r="I169" s="94"/>
      <c r="J169" s="99">
        <v>0</v>
      </c>
      <c r="K169" s="99">
        <v>0</v>
      </c>
      <c r="L169" s="82">
        <v>0</v>
      </c>
      <c r="M169" s="82"/>
      <c r="N169" s="93">
        <v>0</v>
      </c>
      <c r="O169" s="93">
        <v>0</v>
      </c>
      <c r="P169" s="93">
        <v>0</v>
      </c>
      <c r="Q169" s="93"/>
      <c r="R169" s="82">
        <f t="shared" si="83"/>
        <v>0</v>
      </c>
      <c r="S169" s="101"/>
      <c r="T169" s="101"/>
      <c r="U169" s="101"/>
      <c r="V169" s="99">
        <f t="shared" si="84"/>
        <v>0</v>
      </c>
      <c r="W169" s="84">
        <v>0</v>
      </c>
      <c r="X169" s="113"/>
      <c r="Y169" s="143"/>
    </row>
    <row r="170" spans="1:25" ht="27.6" x14ac:dyDescent="0.3">
      <c r="A170" s="9" t="s">
        <v>20</v>
      </c>
      <c r="B170" s="11"/>
      <c r="C170" s="11"/>
      <c r="D170" s="11"/>
      <c r="E170" s="11"/>
      <c r="F170" s="95" t="s">
        <v>339</v>
      </c>
      <c r="G170" s="89" t="s">
        <v>38</v>
      </c>
      <c r="H170" s="89" t="s">
        <v>119</v>
      </c>
      <c r="I170" s="89"/>
      <c r="J170" s="93">
        <f>SUM(J171,J174,J176)</f>
        <v>778497.7</v>
      </c>
      <c r="K170" s="93">
        <f>SUM(K171,K174)</f>
        <v>778497.7</v>
      </c>
      <c r="L170" s="83">
        <f>SUM(K170/J170*100)</f>
        <v>100</v>
      </c>
      <c r="M170" s="83"/>
      <c r="N170" s="93">
        <f>SUM(N171,N174)</f>
        <v>1705000</v>
      </c>
      <c r="O170" s="93">
        <f>SUM(O171,O174)</f>
        <v>1705000</v>
      </c>
      <c r="P170" s="83">
        <f t="shared" ref="P170:P173" si="85">SUM(O170/N170*100)</f>
        <v>100</v>
      </c>
      <c r="Q170" s="83">
        <f>SUM(Q171+Q174+Q176)</f>
        <v>2543200</v>
      </c>
      <c r="R170" s="83">
        <f>SUM(R171+R174+R176)</f>
        <v>2619772.38</v>
      </c>
      <c r="S170" s="92"/>
      <c r="T170" s="92"/>
      <c r="U170" s="92"/>
      <c r="V170" s="83">
        <f>SUM(V171+V174+V176)</f>
        <v>2090572.38</v>
      </c>
      <c r="W170" s="112">
        <f t="shared" ref="W170:W184" si="86">SUM(V170/R170*100)</f>
        <v>79.79977176490425</v>
      </c>
      <c r="X170" s="99">
        <f>SUM(V170/Q170*100)</f>
        <v>82.202437087134314</v>
      </c>
      <c r="Y170" s="79" t="s">
        <v>576</v>
      </c>
    </row>
    <row r="171" spans="1:25" ht="27.6" x14ac:dyDescent="0.3">
      <c r="A171" s="9"/>
      <c r="B171" s="11"/>
      <c r="C171" s="11"/>
      <c r="D171" s="11"/>
      <c r="E171" s="11"/>
      <c r="F171" s="108" t="s">
        <v>272</v>
      </c>
      <c r="G171" s="94" t="s">
        <v>24</v>
      </c>
      <c r="H171" s="89" t="s">
        <v>120</v>
      </c>
      <c r="I171" s="89"/>
      <c r="J171" s="93">
        <f>SUM(J173)</f>
        <v>500000</v>
      </c>
      <c r="K171" s="93">
        <f>SUM(K172)</f>
        <v>500000</v>
      </c>
      <c r="L171" s="83">
        <f>SUM(K171/J171*100)</f>
        <v>100</v>
      </c>
      <c r="M171" s="83"/>
      <c r="N171" s="93">
        <f>SUM(N172)</f>
        <v>1705000</v>
      </c>
      <c r="O171" s="93">
        <f>SUM(O172)</f>
        <v>1705000</v>
      </c>
      <c r="P171" s="83">
        <f t="shared" si="85"/>
        <v>100</v>
      </c>
      <c r="Q171" s="83">
        <f>SUM(Q172)</f>
        <v>2293200</v>
      </c>
      <c r="R171" s="83">
        <f>SUM(R172)</f>
        <v>2293200</v>
      </c>
      <c r="S171" s="92"/>
      <c r="T171" s="92"/>
      <c r="U171" s="92"/>
      <c r="V171" s="93">
        <f>SUM(V172)</f>
        <v>1764000</v>
      </c>
      <c r="W171" s="112">
        <f t="shared" si="86"/>
        <v>76.923076923076934</v>
      </c>
      <c r="X171" s="99">
        <f>SUM(V171/Q171*100)</f>
        <v>76.923076923076934</v>
      </c>
      <c r="Y171" s="79" t="s">
        <v>576</v>
      </c>
    </row>
    <row r="172" spans="1:25" ht="27" customHeight="1" x14ac:dyDescent="0.3">
      <c r="A172" s="9"/>
      <c r="B172" s="11"/>
      <c r="C172" s="11"/>
      <c r="D172" s="11"/>
      <c r="E172" s="11"/>
      <c r="F172" s="109" t="s">
        <v>162</v>
      </c>
      <c r="G172" s="94"/>
      <c r="H172" s="94" t="s">
        <v>121</v>
      </c>
      <c r="I172" s="94"/>
      <c r="J172" s="99">
        <f>SUM(J173)</f>
        <v>500000</v>
      </c>
      <c r="K172" s="99">
        <f>SUM(K173)</f>
        <v>500000</v>
      </c>
      <c r="L172" s="82">
        <f>SUM(K172/J172*100)</f>
        <v>100</v>
      </c>
      <c r="M172" s="82"/>
      <c r="N172" s="99">
        <f>SUM(N173)</f>
        <v>1705000</v>
      </c>
      <c r="O172" s="99">
        <f>SUM(O173)</f>
        <v>1705000</v>
      </c>
      <c r="P172" s="82">
        <f t="shared" si="85"/>
        <v>100</v>
      </c>
      <c r="Q172" s="82">
        <f>SUM(Q173)</f>
        <v>2293200</v>
      </c>
      <c r="R172" s="82">
        <f>SUM(R173)</f>
        <v>2293200</v>
      </c>
      <c r="S172" s="101"/>
      <c r="T172" s="101"/>
      <c r="U172" s="101"/>
      <c r="V172" s="99">
        <f>SUM(V173)</f>
        <v>1764000</v>
      </c>
      <c r="W172" s="84">
        <f t="shared" si="86"/>
        <v>76.923076923076934</v>
      </c>
      <c r="X172" s="99">
        <f>SUM(V172/Q172*100)</f>
        <v>76.923076923076934</v>
      </c>
      <c r="Y172" s="79" t="s">
        <v>576</v>
      </c>
    </row>
    <row r="173" spans="1:25" ht="48.6" customHeight="1" x14ac:dyDescent="0.3">
      <c r="A173" s="9"/>
      <c r="B173" s="11"/>
      <c r="C173" s="11"/>
      <c r="D173" s="11"/>
      <c r="E173" s="11"/>
      <c r="F173" s="62" t="s">
        <v>56</v>
      </c>
      <c r="G173" s="94" t="s">
        <v>24</v>
      </c>
      <c r="H173" s="94" t="s">
        <v>247</v>
      </c>
      <c r="I173" s="94"/>
      <c r="J173" s="99">
        <v>500000</v>
      </c>
      <c r="K173" s="99">
        <v>500000</v>
      </c>
      <c r="L173" s="82">
        <f>SUM(K173/J173*100)</f>
        <v>100</v>
      </c>
      <c r="M173" s="82"/>
      <c r="N173" s="99">
        <v>1705000</v>
      </c>
      <c r="O173" s="99">
        <v>1705000</v>
      </c>
      <c r="P173" s="82">
        <f t="shared" si="85"/>
        <v>100</v>
      </c>
      <c r="Q173" s="82">
        <v>2293200</v>
      </c>
      <c r="R173" s="82">
        <v>2293200</v>
      </c>
      <c r="S173" s="101"/>
      <c r="T173" s="101"/>
      <c r="U173" s="101"/>
      <c r="V173" s="99">
        <v>1764000</v>
      </c>
      <c r="W173" s="84">
        <f t="shared" si="86"/>
        <v>76.923076923076934</v>
      </c>
      <c r="X173" s="99">
        <f>SUM(V173/Q173*100)</f>
        <v>76.923076923076934</v>
      </c>
      <c r="Y173" s="79" t="s">
        <v>575</v>
      </c>
    </row>
    <row r="174" spans="1:25" ht="39.6" customHeight="1" x14ac:dyDescent="0.3">
      <c r="A174" s="9"/>
      <c r="B174" s="11"/>
      <c r="C174" s="11"/>
      <c r="D174" s="11"/>
      <c r="E174" s="11"/>
      <c r="F174" s="80" t="s">
        <v>163</v>
      </c>
      <c r="G174" s="94"/>
      <c r="H174" s="89" t="s">
        <v>340</v>
      </c>
      <c r="I174" s="89"/>
      <c r="J174" s="93">
        <f>SUM(J175)</f>
        <v>278497.7</v>
      </c>
      <c r="K174" s="93">
        <f>SUM(K175)</f>
        <v>278497.7</v>
      </c>
      <c r="L174" s="83">
        <f t="shared" ref="L174:L181" si="87">SUM(K174/J174*100)</f>
        <v>100</v>
      </c>
      <c r="M174" s="83"/>
      <c r="N174" s="93">
        <v>0</v>
      </c>
      <c r="O174" s="93">
        <v>0</v>
      </c>
      <c r="P174" s="83">
        <v>0</v>
      </c>
      <c r="Q174" s="83">
        <f>SUM(Q175)</f>
        <v>240000</v>
      </c>
      <c r="R174" s="83">
        <f>SUM(R175)</f>
        <v>311572.38</v>
      </c>
      <c r="S174" s="92"/>
      <c r="T174" s="92"/>
      <c r="U174" s="92"/>
      <c r="V174" s="93">
        <f>SUM(V175)</f>
        <v>311572.38</v>
      </c>
      <c r="W174" s="112">
        <f t="shared" si="86"/>
        <v>100</v>
      </c>
      <c r="X174" s="93">
        <f>SUM(V174/Q174*100)</f>
        <v>129.82182500000002</v>
      </c>
      <c r="Y174" s="79" t="s">
        <v>574</v>
      </c>
    </row>
    <row r="175" spans="1:25" ht="44.4" customHeight="1" x14ac:dyDescent="0.3">
      <c r="A175" s="9"/>
      <c r="B175" s="11"/>
      <c r="C175" s="11"/>
      <c r="D175" s="11"/>
      <c r="E175" s="11"/>
      <c r="F175" s="62" t="s">
        <v>51</v>
      </c>
      <c r="G175" s="94"/>
      <c r="H175" s="94" t="s">
        <v>341</v>
      </c>
      <c r="I175" s="94"/>
      <c r="J175" s="99">
        <v>278497.7</v>
      </c>
      <c r="K175" s="99">
        <v>278497.7</v>
      </c>
      <c r="L175" s="82">
        <f t="shared" si="87"/>
        <v>100</v>
      </c>
      <c r="M175" s="82"/>
      <c r="N175" s="93">
        <v>0</v>
      </c>
      <c r="O175" s="93">
        <v>0</v>
      </c>
      <c r="P175" s="83">
        <v>0</v>
      </c>
      <c r="Q175" s="82">
        <v>240000</v>
      </c>
      <c r="R175" s="82">
        <v>311572.38</v>
      </c>
      <c r="S175" s="101"/>
      <c r="T175" s="101"/>
      <c r="U175" s="101"/>
      <c r="V175" s="99">
        <v>311572.38</v>
      </c>
      <c r="W175" s="84">
        <f t="shared" si="86"/>
        <v>100</v>
      </c>
      <c r="X175" s="99">
        <f t="shared" ref="X175" si="88">SUM(V175/Q175*100)</f>
        <v>129.82182500000002</v>
      </c>
      <c r="Y175" s="79" t="s">
        <v>574</v>
      </c>
    </row>
    <row r="176" spans="1:25" ht="26.4" customHeight="1" x14ac:dyDescent="0.3">
      <c r="A176" s="9"/>
      <c r="B176" s="11"/>
      <c r="C176" s="11"/>
      <c r="D176" s="11"/>
      <c r="E176" s="11"/>
      <c r="F176" s="80" t="s">
        <v>367</v>
      </c>
      <c r="G176" s="94"/>
      <c r="H176" s="89" t="s">
        <v>343</v>
      </c>
      <c r="I176" s="94"/>
      <c r="J176" s="93">
        <f>SUM(J177)</f>
        <v>0</v>
      </c>
      <c r="K176" s="99">
        <v>0</v>
      </c>
      <c r="L176" s="82" t="e">
        <f t="shared" si="87"/>
        <v>#DIV/0!</v>
      </c>
      <c r="M176" s="82"/>
      <c r="N176" s="93"/>
      <c r="O176" s="93"/>
      <c r="P176" s="83"/>
      <c r="Q176" s="83">
        <f>SUM(Q177)</f>
        <v>10000</v>
      </c>
      <c r="R176" s="83">
        <f>SUM(R177)</f>
        <v>15000</v>
      </c>
      <c r="S176" s="101"/>
      <c r="T176" s="101"/>
      <c r="U176" s="101"/>
      <c r="V176" s="83">
        <f>SUM(V177)</f>
        <v>15000</v>
      </c>
      <c r="W176" s="112">
        <f t="shared" ref="W176:W177" si="89">SUM(V176/R176*100)</f>
        <v>100</v>
      </c>
      <c r="X176" s="93">
        <f t="shared" ref="X176:X177" si="90">SUM(V176/Q176*100)</f>
        <v>150</v>
      </c>
      <c r="Y176" s="79" t="s">
        <v>573</v>
      </c>
    </row>
    <row r="177" spans="1:25" ht="31.8" customHeight="1" x14ac:dyDescent="0.3">
      <c r="A177" s="9"/>
      <c r="B177" s="11"/>
      <c r="C177" s="11"/>
      <c r="D177" s="11"/>
      <c r="E177" s="11"/>
      <c r="F177" s="62" t="s">
        <v>342</v>
      </c>
      <c r="G177" s="94"/>
      <c r="H177" s="94" t="s">
        <v>344</v>
      </c>
      <c r="I177" s="94"/>
      <c r="J177" s="99">
        <v>0</v>
      </c>
      <c r="K177" s="99">
        <v>0</v>
      </c>
      <c r="L177" s="82" t="e">
        <f t="shared" si="87"/>
        <v>#DIV/0!</v>
      </c>
      <c r="M177" s="82"/>
      <c r="N177" s="93"/>
      <c r="O177" s="93"/>
      <c r="P177" s="83"/>
      <c r="Q177" s="82">
        <v>10000</v>
      </c>
      <c r="R177" s="82">
        <v>15000</v>
      </c>
      <c r="S177" s="101"/>
      <c r="T177" s="101"/>
      <c r="U177" s="101"/>
      <c r="V177" s="99">
        <v>15000</v>
      </c>
      <c r="W177" s="84">
        <f t="shared" si="89"/>
        <v>100</v>
      </c>
      <c r="X177" s="99">
        <f t="shared" si="90"/>
        <v>150</v>
      </c>
      <c r="Y177" s="79" t="s">
        <v>573</v>
      </c>
    </row>
    <row r="178" spans="1:25" ht="42" customHeight="1" x14ac:dyDescent="0.3">
      <c r="A178" s="9" t="s">
        <v>21</v>
      </c>
      <c r="B178" s="11" t="s">
        <v>28</v>
      </c>
      <c r="C178" s="11" t="s">
        <v>27</v>
      </c>
      <c r="D178" s="11"/>
      <c r="E178" s="11"/>
      <c r="F178" s="95" t="s">
        <v>273</v>
      </c>
      <c r="G178" s="89" t="s">
        <v>38</v>
      </c>
      <c r="H178" s="89" t="s">
        <v>122</v>
      </c>
      <c r="I178" s="89"/>
      <c r="J178" s="93">
        <f>SUM(J179,J187,J196,J198,J200,)</f>
        <v>31111419.990000002</v>
      </c>
      <c r="K178" s="93">
        <f>SUM(K179,K187,K196,K198,K200,)</f>
        <v>31111419.990000002</v>
      </c>
      <c r="L178" s="83">
        <f t="shared" si="87"/>
        <v>100</v>
      </c>
      <c r="M178" s="83"/>
      <c r="N178" s="93">
        <f>SUM(N179,N187,N196,N198,)</f>
        <v>8207068.7999999998</v>
      </c>
      <c r="O178" s="93">
        <f>SUM(O179,O187,O196,O198,)</f>
        <v>8207068.7999999998</v>
      </c>
      <c r="P178" s="83">
        <f t="shared" ref="P178" si="91">SUM(O178/N178*100)</f>
        <v>100</v>
      </c>
      <c r="Q178" s="83">
        <f>SUM(Q179+Q187+Q196+Q198+Q200)</f>
        <v>44650200</v>
      </c>
      <c r="R178" s="83">
        <f>SUM(R179+R187+R196+R198+R200)</f>
        <v>54343837.090000004</v>
      </c>
      <c r="S178" s="92"/>
      <c r="T178" s="92"/>
      <c r="U178" s="92"/>
      <c r="V178" s="83">
        <f>SUM(V179+V187+V196+V198+V200)</f>
        <v>54343837.090000004</v>
      </c>
      <c r="W178" s="112">
        <f t="shared" si="86"/>
        <v>100</v>
      </c>
      <c r="X178" s="99">
        <f>SUM(V178/Q178*100)</f>
        <v>121.71017619181998</v>
      </c>
      <c r="Y178" s="79" t="s">
        <v>572</v>
      </c>
    </row>
    <row r="179" spans="1:25" ht="27" customHeight="1" x14ac:dyDescent="0.3">
      <c r="A179" s="6" t="s">
        <v>22</v>
      </c>
      <c r="B179" s="5">
        <v>977</v>
      </c>
      <c r="C179" s="7" t="s">
        <v>27</v>
      </c>
      <c r="D179" s="5"/>
      <c r="E179" s="5"/>
      <c r="F179" s="108" t="s">
        <v>274</v>
      </c>
      <c r="G179" s="89" t="s">
        <v>38</v>
      </c>
      <c r="H179" s="89" t="s">
        <v>123</v>
      </c>
      <c r="I179" s="89"/>
      <c r="J179" s="93">
        <f>SUM(J180,J183)</f>
        <v>20000</v>
      </c>
      <c r="K179" s="93">
        <f>SUM(K180,K183)</f>
        <v>20000</v>
      </c>
      <c r="L179" s="83">
        <f t="shared" si="87"/>
        <v>100</v>
      </c>
      <c r="M179" s="83"/>
      <c r="N179" s="93">
        <f>SUM(N180:N185)</f>
        <v>0</v>
      </c>
      <c r="O179" s="93">
        <f>SUM(O180:O185)</f>
        <v>0</v>
      </c>
      <c r="P179" s="83">
        <v>0</v>
      </c>
      <c r="Q179" s="83">
        <f>SUM(Q180+Q183)</f>
        <v>20000</v>
      </c>
      <c r="R179" s="83">
        <f>SUM(R180+R183)</f>
        <v>20000</v>
      </c>
      <c r="S179" s="101"/>
      <c r="T179" s="101"/>
      <c r="U179" s="101"/>
      <c r="V179" s="83">
        <f>SUM(V180+V183)</f>
        <v>20000</v>
      </c>
      <c r="W179" s="84">
        <f t="shared" si="86"/>
        <v>100</v>
      </c>
      <c r="X179" s="99">
        <f>SUM(V179/Q179*100)</f>
        <v>100</v>
      </c>
      <c r="Y179" s="79" t="s">
        <v>570</v>
      </c>
    </row>
    <row r="180" spans="1:25" ht="29.4" hidden="1" customHeight="1" x14ac:dyDescent="0.3">
      <c r="A180" s="6"/>
      <c r="B180" s="5"/>
      <c r="C180" s="7"/>
      <c r="D180" s="5"/>
      <c r="E180" s="5"/>
      <c r="F180" s="35" t="s">
        <v>124</v>
      </c>
      <c r="G180" s="94" t="s">
        <v>28</v>
      </c>
      <c r="H180" s="94" t="s">
        <v>125</v>
      </c>
      <c r="I180" s="94"/>
      <c r="J180" s="99">
        <f>SUM(J181)</f>
        <v>0</v>
      </c>
      <c r="K180" s="99">
        <f>SUM(K181)</f>
        <v>0</v>
      </c>
      <c r="L180" s="82" t="e">
        <f t="shared" si="87"/>
        <v>#DIV/0!</v>
      </c>
      <c r="M180" s="82"/>
      <c r="N180" s="99">
        <v>0</v>
      </c>
      <c r="O180" s="99">
        <v>0</v>
      </c>
      <c r="P180" s="83">
        <v>0</v>
      </c>
      <c r="Q180" s="82">
        <f>SUM(Q181)</f>
        <v>0</v>
      </c>
      <c r="R180" s="82">
        <f t="shared" ref="R180:R185" si="92">SUM(J180,N180)</f>
        <v>0</v>
      </c>
      <c r="S180" s="101"/>
      <c r="T180" s="101"/>
      <c r="U180" s="101"/>
      <c r="V180" s="99">
        <f t="shared" ref="V180:V185" si="93">SUM(K180,O180)</f>
        <v>0</v>
      </c>
      <c r="W180" s="84">
        <v>0</v>
      </c>
      <c r="X180" s="99" t="e">
        <f t="shared" ref="X180:X181" si="94">SUM(V180/Q180*100)</f>
        <v>#DIV/0!</v>
      </c>
      <c r="Y180" s="79" t="s">
        <v>570</v>
      </c>
    </row>
    <row r="181" spans="1:25" ht="15.6" hidden="1" customHeight="1" x14ac:dyDescent="0.3">
      <c r="A181" s="6"/>
      <c r="B181" s="5"/>
      <c r="C181" s="7"/>
      <c r="D181" s="5"/>
      <c r="E181" s="5"/>
      <c r="F181" s="62" t="s">
        <v>49</v>
      </c>
      <c r="G181" s="94" t="s">
        <v>28</v>
      </c>
      <c r="H181" s="94" t="s">
        <v>126</v>
      </c>
      <c r="I181" s="94"/>
      <c r="J181" s="99">
        <v>0</v>
      </c>
      <c r="K181" s="99">
        <v>0</v>
      </c>
      <c r="L181" s="82" t="e">
        <f t="shared" si="87"/>
        <v>#DIV/0!</v>
      </c>
      <c r="M181" s="82"/>
      <c r="N181" s="99">
        <v>0</v>
      </c>
      <c r="O181" s="99">
        <v>0</v>
      </c>
      <c r="P181" s="83">
        <v>0</v>
      </c>
      <c r="Q181" s="82">
        <v>0</v>
      </c>
      <c r="R181" s="82">
        <f t="shared" si="92"/>
        <v>0</v>
      </c>
      <c r="S181" s="101"/>
      <c r="T181" s="101"/>
      <c r="U181" s="101"/>
      <c r="V181" s="99">
        <f t="shared" si="93"/>
        <v>0</v>
      </c>
      <c r="W181" s="84">
        <v>0</v>
      </c>
      <c r="X181" s="99" t="e">
        <f t="shared" si="94"/>
        <v>#DIV/0!</v>
      </c>
      <c r="Y181" s="79" t="s">
        <v>570</v>
      </c>
    </row>
    <row r="182" spans="1:25" ht="34.200000000000003" hidden="1" customHeight="1" x14ac:dyDescent="0.3">
      <c r="A182" s="6"/>
      <c r="B182" s="5"/>
      <c r="C182" s="7"/>
      <c r="D182" s="5"/>
      <c r="E182" s="5"/>
      <c r="F182" s="62" t="s">
        <v>428</v>
      </c>
      <c r="G182" s="94"/>
      <c r="H182" s="94" t="s">
        <v>212</v>
      </c>
      <c r="I182" s="94"/>
      <c r="J182" s="99">
        <v>0</v>
      </c>
      <c r="K182" s="99">
        <v>0</v>
      </c>
      <c r="L182" s="82">
        <v>0</v>
      </c>
      <c r="M182" s="82"/>
      <c r="N182" s="99">
        <v>0</v>
      </c>
      <c r="O182" s="99">
        <v>0</v>
      </c>
      <c r="P182" s="82">
        <v>0</v>
      </c>
      <c r="Q182" s="82"/>
      <c r="R182" s="82">
        <f t="shared" si="92"/>
        <v>0</v>
      </c>
      <c r="S182" s="101"/>
      <c r="T182" s="101"/>
      <c r="U182" s="101"/>
      <c r="V182" s="99">
        <f t="shared" si="93"/>
        <v>0</v>
      </c>
      <c r="W182" s="84">
        <v>0</v>
      </c>
      <c r="X182" s="113"/>
      <c r="Y182" s="79" t="s">
        <v>570</v>
      </c>
    </row>
    <row r="183" spans="1:25" ht="26.4" customHeight="1" x14ac:dyDescent="0.3">
      <c r="A183" s="6"/>
      <c r="B183" s="5"/>
      <c r="C183" s="7"/>
      <c r="D183" s="5"/>
      <c r="E183" s="5"/>
      <c r="F183" s="87" t="s">
        <v>164</v>
      </c>
      <c r="G183" s="94"/>
      <c r="H183" s="94" t="s">
        <v>127</v>
      </c>
      <c r="I183" s="94"/>
      <c r="J183" s="99">
        <f>SUM(J184)</f>
        <v>20000</v>
      </c>
      <c r="K183" s="99">
        <f>SUM(K184)</f>
        <v>20000</v>
      </c>
      <c r="L183" s="82">
        <f>SUM(K183/J183*100)</f>
        <v>100</v>
      </c>
      <c r="M183" s="82"/>
      <c r="N183" s="99">
        <v>0</v>
      </c>
      <c r="O183" s="99">
        <v>0</v>
      </c>
      <c r="P183" s="83">
        <v>0</v>
      </c>
      <c r="Q183" s="82">
        <f>SUM(Q184)</f>
        <v>20000</v>
      </c>
      <c r="R183" s="82">
        <f>SUM(R184)</f>
        <v>20000</v>
      </c>
      <c r="S183" s="101"/>
      <c r="T183" s="101"/>
      <c r="U183" s="101"/>
      <c r="V183" s="99">
        <f>SUM(V184)</f>
        <v>20000</v>
      </c>
      <c r="W183" s="84">
        <f t="shared" si="86"/>
        <v>100</v>
      </c>
      <c r="X183" s="99">
        <f>SUM(V183/Q183*100)</f>
        <v>100</v>
      </c>
      <c r="Y183" s="79" t="s">
        <v>570</v>
      </c>
    </row>
    <row r="184" spans="1:25" ht="43.8" customHeight="1" thickBot="1" x14ac:dyDescent="0.35">
      <c r="A184" s="6"/>
      <c r="B184" s="5"/>
      <c r="C184" s="7"/>
      <c r="D184" s="5"/>
      <c r="E184" s="5"/>
      <c r="F184" s="62" t="s">
        <v>50</v>
      </c>
      <c r="G184" s="94" t="s">
        <v>28</v>
      </c>
      <c r="H184" s="94" t="s">
        <v>165</v>
      </c>
      <c r="I184" s="94"/>
      <c r="J184" s="99">
        <v>20000</v>
      </c>
      <c r="K184" s="99">
        <v>20000</v>
      </c>
      <c r="L184" s="82">
        <f>SUM(K184/J184*100)</f>
        <v>100</v>
      </c>
      <c r="M184" s="82"/>
      <c r="N184" s="99">
        <v>0</v>
      </c>
      <c r="O184" s="99">
        <v>0</v>
      </c>
      <c r="P184" s="83">
        <v>0</v>
      </c>
      <c r="Q184" s="82">
        <v>20000</v>
      </c>
      <c r="R184" s="82">
        <v>20000</v>
      </c>
      <c r="S184" s="101"/>
      <c r="T184" s="101"/>
      <c r="U184" s="101"/>
      <c r="V184" s="99">
        <v>20000</v>
      </c>
      <c r="W184" s="84">
        <f t="shared" si="86"/>
        <v>100</v>
      </c>
      <c r="X184" s="99">
        <f>SUM(V184/Q184*100)</f>
        <v>100</v>
      </c>
      <c r="Y184" s="79" t="s">
        <v>570</v>
      </c>
    </row>
    <row r="185" spans="1:25" ht="25.8" hidden="1" customHeight="1" thickBot="1" x14ac:dyDescent="0.35">
      <c r="A185" s="6"/>
      <c r="B185" s="5"/>
      <c r="C185" s="7"/>
      <c r="D185" s="5"/>
      <c r="E185" s="5"/>
      <c r="F185" s="62" t="s">
        <v>213</v>
      </c>
      <c r="G185" s="94" t="s">
        <v>28</v>
      </c>
      <c r="H185" s="94" t="s">
        <v>214</v>
      </c>
      <c r="I185" s="94"/>
      <c r="J185" s="99">
        <v>0</v>
      </c>
      <c r="K185" s="99">
        <v>0</v>
      </c>
      <c r="L185" s="99">
        <v>0</v>
      </c>
      <c r="M185" s="99"/>
      <c r="N185" s="99">
        <v>0</v>
      </c>
      <c r="O185" s="99">
        <v>0</v>
      </c>
      <c r="P185" s="99">
        <v>0</v>
      </c>
      <c r="Q185" s="99"/>
      <c r="R185" s="82">
        <f t="shared" si="92"/>
        <v>0</v>
      </c>
      <c r="S185" s="101"/>
      <c r="T185" s="101"/>
      <c r="U185" s="101"/>
      <c r="V185" s="99">
        <f t="shared" si="93"/>
        <v>0</v>
      </c>
      <c r="W185" s="100">
        <v>0</v>
      </c>
      <c r="X185" s="113"/>
      <c r="Y185" s="143"/>
    </row>
    <row r="186" spans="1:25" ht="30" hidden="1" customHeight="1" thickBot="1" x14ac:dyDescent="0.35">
      <c r="A186" s="6"/>
      <c r="B186" s="5"/>
      <c r="C186" s="7"/>
      <c r="D186" s="5"/>
      <c r="E186" s="5"/>
      <c r="F186" s="62" t="s">
        <v>65</v>
      </c>
      <c r="G186" s="94" t="s">
        <v>28</v>
      </c>
      <c r="H186" s="94" t="s">
        <v>66</v>
      </c>
      <c r="I186" s="94"/>
      <c r="J186" s="99"/>
      <c r="K186" s="99"/>
      <c r="L186" s="99"/>
      <c r="M186" s="99"/>
      <c r="N186" s="99">
        <v>0</v>
      </c>
      <c r="O186" s="99"/>
      <c r="P186" s="99"/>
      <c r="Q186" s="99"/>
      <c r="R186" s="82">
        <f t="shared" ref="R186" si="95">SUM(J186:N186)</f>
        <v>0</v>
      </c>
      <c r="S186" s="101"/>
      <c r="T186" s="101"/>
      <c r="U186" s="101"/>
      <c r="V186" s="100"/>
      <c r="W186" s="113"/>
      <c r="X186" s="113"/>
      <c r="Y186" s="143"/>
    </row>
    <row r="187" spans="1:25" ht="67.2" customHeight="1" thickBot="1" x14ac:dyDescent="0.35">
      <c r="A187" s="6"/>
      <c r="B187" s="5"/>
      <c r="C187" s="7"/>
      <c r="D187" s="5"/>
      <c r="E187" s="5"/>
      <c r="F187" s="33" t="s">
        <v>275</v>
      </c>
      <c r="G187" s="94"/>
      <c r="H187" s="89" t="s">
        <v>129</v>
      </c>
      <c r="I187" s="89"/>
      <c r="J187" s="93">
        <f>SUM(J188,J190,J194)</f>
        <v>14700842.939999999</v>
      </c>
      <c r="K187" s="93">
        <f>SUM(K188,K190,K194)</f>
        <v>14700842.939999999</v>
      </c>
      <c r="L187" s="83">
        <f>SUM(K187/J187*100)</f>
        <v>100</v>
      </c>
      <c r="M187" s="83"/>
      <c r="N187" s="93">
        <f>SUM(N188,N190)</f>
        <v>8207068.7999999998</v>
      </c>
      <c r="O187" s="93">
        <f>SUM(O188,O190)</f>
        <v>8207068.7999999998</v>
      </c>
      <c r="P187" s="83">
        <f t="shared" ref="P187:P191" si="96">SUM(O187/N187*100)</f>
        <v>100</v>
      </c>
      <c r="Q187" s="83">
        <f>SUM(Q188+Q190+Q194)</f>
        <v>23930200</v>
      </c>
      <c r="R187" s="83">
        <f>SUM(R188+R190+R194)</f>
        <v>27986191.210000001</v>
      </c>
      <c r="S187" s="92"/>
      <c r="T187" s="92"/>
      <c r="U187" s="92"/>
      <c r="V187" s="83">
        <f>SUM(V188+V190+V194)</f>
        <v>27986191.210000001</v>
      </c>
      <c r="W187" s="112">
        <f t="shared" ref="W187:W199" si="97">SUM(V187/R187*100)</f>
        <v>100</v>
      </c>
      <c r="X187" s="99">
        <f t="shared" ref="X187:X211" si="98">SUM(V187/Q187*100)</f>
        <v>116.94925746546205</v>
      </c>
      <c r="Y187" s="79" t="s">
        <v>571</v>
      </c>
    </row>
    <row r="188" spans="1:25" ht="45.6" customHeight="1" thickBot="1" x14ac:dyDescent="0.35">
      <c r="A188" s="6"/>
      <c r="B188" s="5"/>
      <c r="C188" s="7"/>
      <c r="D188" s="5"/>
      <c r="E188" s="5"/>
      <c r="F188" s="36" t="s">
        <v>166</v>
      </c>
      <c r="G188" s="94"/>
      <c r="H188" s="94" t="s">
        <v>130</v>
      </c>
      <c r="I188" s="94"/>
      <c r="J188" s="99">
        <f>SUM(J189:J189)</f>
        <v>6106259.9699999997</v>
      </c>
      <c r="K188" s="99">
        <f>SUM(K189:K189)</f>
        <v>6106259.9699999997</v>
      </c>
      <c r="L188" s="82">
        <f>SUM(K188/J188*100)</f>
        <v>100</v>
      </c>
      <c r="M188" s="82"/>
      <c r="N188" s="99">
        <v>0</v>
      </c>
      <c r="O188" s="99">
        <v>0</v>
      </c>
      <c r="P188" s="83">
        <v>0</v>
      </c>
      <c r="Q188" s="82">
        <f>SUM(Q189)</f>
        <v>6626000</v>
      </c>
      <c r="R188" s="82">
        <f>SUM(R189)</f>
        <v>7293091.1799999997</v>
      </c>
      <c r="S188" s="101"/>
      <c r="T188" s="101"/>
      <c r="U188" s="101"/>
      <c r="V188" s="99">
        <f>SUM(V189)</f>
        <v>7293091.1799999997</v>
      </c>
      <c r="W188" s="84">
        <f t="shared" si="97"/>
        <v>100</v>
      </c>
      <c r="X188" s="99">
        <f t="shared" si="98"/>
        <v>110.06778116510716</v>
      </c>
      <c r="Y188" s="79" t="s">
        <v>481</v>
      </c>
    </row>
    <row r="189" spans="1:25" ht="52.8" customHeight="1" thickBot="1" x14ac:dyDescent="0.35">
      <c r="A189" s="6"/>
      <c r="B189" s="5"/>
      <c r="C189" s="7"/>
      <c r="D189" s="5"/>
      <c r="E189" s="5"/>
      <c r="F189" s="32" t="s">
        <v>128</v>
      </c>
      <c r="G189" s="94"/>
      <c r="H189" s="94" t="s">
        <v>131</v>
      </c>
      <c r="I189" s="94"/>
      <c r="J189" s="125">
        <v>6106259.9699999997</v>
      </c>
      <c r="K189" s="125">
        <v>6106259.9699999997</v>
      </c>
      <c r="L189" s="82">
        <f>SUM(K189/J189*100)</f>
        <v>100</v>
      </c>
      <c r="M189" s="82"/>
      <c r="N189" s="99">
        <v>0</v>
      </c>
      <c r="O189" s="99">
        <v>0</v>
      </c>
      <c r="P189" s="83">
        <v>0</v>
      </c>
      <c r="Q189" s="82">
        <v>6626000</v>
      </c>
      <c r="R189" s="82">
        <v>7293091.1799999997</v>
      </c>
      <c r="S189" s="101"/>
      <c r="T189" s="101"/>
      <c r="U189" s="101"/>
      <c r="V189" s="99">
        <v>7293091.1799999997</v>
      </c>
      <c r="W189" s="84">
        <f t="shared" si="97"/>
        <v>100</v>
      </c>
      <c r="X189" s="99">
        <f t="shared" si="98"/>
        <v>110.06778116510716</v>
      </c>
      <c r="Y189" s="79" t="s">
        <v>481</v>
      </c>
    </row>
    <row r="190" spans="1:25" ht="121.8" customHeight="1" thickBot="1" x14ac:dyDescent="0.35">
      <c r="A190" s="6"/>
      <c r="B190" s="5"/>
      <c r="C190" s="7"/>
      <c r="D190" s="5"/>
      <c r="E190" s="5"/>
      <c r="F190" s="31" t="s">
        <v>167</v>
      </c>
      <c r="G190" s="94"/>
      <c r="H190" s="94" t="s">
        <v>132</v>
      </c>
      <c r="I190" s="94"/>
      <c r="J190" s="99">
        <f>SUM(J191:J193)</f>
        <v>8285920.4800000004</v>
      </c>
      <c r="K190" s="99">
        <f>SUM(K191:K193)</f>
        <v>8285920.4800000004</v>
      </c>
      <c r="L190" s="82">
        <f>SUM(K190/J190*100)</f>
        <v>100</v>
      </c>
      <c r="M190" s="82"/>
      <c r="N190" s="99">
        <f>SUM(N191)</f>
        <v>8207068.7999999998</v>
      </c>
      <c r="O190" s="99">
        <f>SUM(O191)</f>
        <v>8207068.7999999998</v>
      </c>
      <c r="P190" s="82">
        <f t="shared" si="96"/>
        <v>100</v>
      </c>
      <c r="Q190" s="82">
        <f>SUM(Q191:Q193)</f>
        <v>17104200</v>
      </c>
      <c r="R190" s="82">
        <f>SUM(R191:R193)</f>
        <v>20594100</v>
      </c>
      <c r="S190" s="101"/>
      <c r="T190" s="101"/>
      <c r="U190" s="101"/>
      <c r="V190" s="82">
        <f>SUM(V191:V193)</f>
        <v>20594100</v>
      </c>
      <c r="W190" s="84">
        <f t="shared" si="97"/>
        <v>100</v>
      </c>
      <c r="X190" s="99">
        <f t="shared" si="98"/>
        <v>120.40376047988212</v>
      </c>
      <c r="Y190" s="62" t="s">
        <v>569</v>
      </c>
    </row>
    <row r="191" spans="1:25" ht="22.2" customHeight="1" thickBot="1" x14ac:dyDescent="0.35">
      <c r="A191" s="6"/>
      <c r="B191" s="5"/>
      <c r="C191" s="7"/>
      <c r="D191" s="5"/>
      <c r="E191" s="5"/>
      <c r="F191" s="32" t="s">
        <v>74</v>
      </c>
      <c r="G191" s="94"/>
      <c r="H191" s="94" t="s">
        <v>248</v>
      </c>
      <c r="I191" s="94"/>
      <c r="J191" s="125">
        <v>0</v>
      </c>
      <c r="K191" s="125">
        <v>0</v>
      </c>
      <c r="L191" s="82">
        <v>0</v>
      </c>
      <c r="M191" s="82"/>
      <c r="N191" s="125">
        <v>8207068.7999999998</v>
      </c>
      <c r="O191" s="125">
        <v>8207068.7999999998</v>
      </c>
      <c r="P191" s="82">
        <f t="shared" si="96"/>
        <v>100</v>
      </c>
      <c r="Q191" s="82">
        <v>11604200</v>
      </c>
      <c r="R191" s="82">
        <v>11604200</v>
      </c>
      <c r="S191" s="101"/>
      <c r="T191" s="101"/>
      <c r="U191" s="101"/>
      <c r="V191" s="99">
        <v>11604200</v>
      </c>
      <c r="W191" s="84">
        <f t="shared" si="97"/>
        <v>100</v>
      </c>
      <c r="X191" s="99">
        <f t="shared" si="98"/>
        <v>100</v>
      </c>
      <c r="Y191" s="79" t="s">
        <v>568</v>
      </c>
    </row>
    <row r="192" spans="1:25" ht="28.2" customHeight="1" thickBot="1" x14ac:dyDescent="0.35">
      <c r="A192" s="6"/>
      <c r="B192" s="5"/>
      <c r="C192" s="7"/>
      <c r="D192" s="5"/>
      <c r="E192" s="5"/>
      <c r="F192" s="32" t="s">
        <v>75</v>
      </c>
      <c r="G192" s="94"/>
      <c r="H192" s="94" t="s">
        <v>133</v>
      </c>
      <c r="I192" s="94"/>
      <c r="J192" s="125">
        <v>4964368</v>
      </c>
      <c r="K192" s="125">
        <v>4964368</v>
      </c>
      <c r="L192" s="82">
        <f t="shared" ref="L192:L199" si="99">SUM(K192/J192*100)</f>
        <v>100</v>
      </c>
      <c r="M192" s="82"/>
      <c r="N192" s="99">
        <v>0</v>
      </c>
      <c r="O192" s="99">
        <v>0</v>
      </c>
      <c r="P192" s="82">
        <v>0</v>
      </c>
      <c r="Q192" s="82">
        <v>5459900</v>
      </c>
      <c r="R192" s="82">
        <v>5459900</v>
      </c>
      <c r="S192" s="101"/>
      <c r="T192" s="101"/>
      <c r="U192" s="101"/>
      <c r="V192" s="99">
        <v>5459900</v>
      </c>
      <c r="W192" s="84">
        <f t="shared" si="97"/>
        <v>100</v>
      </c>
      <c r="X192" s="99">
        <f t="shared" si="98"/>
        <v>100</v>
      </c>
      <c r="Y192" s="79" t="s">
        <v>567</v>
      </c>
    </row>
    <row r="193" spans="1:25" ht="60" customHeight="1" x14ac:dyDescent="0.3">
      <c r="A193" s="6"/>
      <c r="B193" s="5"/>
      <c r="C193" s="7"/>
      <c r="D193" s="5"/>
      <c r="E193" s="5"/>
      <c r="F193" s="56" t="s">
        <v>250</v>
      </c>
      <c r="G193" s="94"/>
      <c r="H193" s="94" t="s">
        <v>251</v>
      </c>
      <c r="I193" s="94"/>
      <c r="J193" s="125">
        <v>3321552.48</v>
      </c>
      <c r="K193" s="125">
        <v>3321552.48</v>
      </c>
      <c r="L193" s="82">
        <f t="shared" si="99"/>
        <v>100</v>
      </c>
      <c r="M193" s="82"/>
      <c r="N193" s="99"/>
      <c r="O193" s="99"/>
      <c r="P193" s="82"/>
      <c r="Q193" s="82">
        <v>40100</v>
      </c>
      <c r="R193" s="82">
        <v>3530000</v>
      </c>
      <c r="S193" s="101"/>
      <c r="T193" s="101"/>
      <c r="U193" s="101"/>
      <c r="V193" s="99">
        <v>3530000</v>
      </c>
      <c r="W193" s="84">
        <f t="shared" si="97"/>
        <v>100</v>
      </c>
      <c r="X193" s="99">
        <f t="shared" si="98"/>
        <v>8802.9925187032422</v>
      </c>
      <c r="Y193" s="79" t="s">
        <v>566</v>
      </c>
    </row>
    <row r="194" spans="1:25" ht="25.8" customHeight="1" x14ac:dyDescent="0.3">
      <c r="A194" s="6"/>
      <c r="B194" s="5"/>
      <c r="C194" s="7"/>
      <c r="D194" s="5"/>
      <c r="E194" s="5"/>
      <c r="F194" s="55" t="s">
        <v>240</v>
      </c>
      <c r="G194" s="94"/>
      <c r="H194" s="94" t="s">
        <v>241</v>
      </c>
      <c r="I194" s="94"/>
      <c r="J194" s="99">
        <f>SUM(J195)</f>
        <v>308662.49</v>
      </c>
      <c r="K194" s="125">
        <f>SUM(K195)</f>
        <v>308662.49</v>
      </c>
      <c r="L194" s="82">
        <f t="shared" si="99"/>
        <v>100</v>
      </c>
      <c r="M194" s="82"/>
      <c r="N194" s="99"/>
      <c r="O194" s="99"/>
      <c r="P194" s="82"/>
      <c r="Q194" s="82">
        <f>SUM(Q195)</f>
        <v>200000</v>
      </c>
      <c r="R194" s="82">
        <f>SUM(R195)</f>
        <v>99000.03</v>
      </c>
      <c r="S194" s="101"/>
      <c r="T194" s="101"/>
      <c r="U194" s="101"/>
      <c r="V194" s="99">
        <f>SUM(V195)</f>
        <v>99000.03</v>
      </c>
      <c r="W194" s="84">
        <f t="shared" ref="W194:W196" si="100">SUM(V194/R194*100)</f>
        <v>100</v>
      </c>
      <c r="X194" s="99">
        <f t="shared" si="98"/>
        <v>49.500014999999998</v>
      </c>
      <c r="Y194" s="79" t="s">
        <v>647</v>
      </c>
    </row>
    <row r="195" spans="1:25" ht="39.6" customHeight="1" x14ac:dyDescent="0.3">
      <c r="A195" s="6"/>
      <c r="B195" s="5"/>
      <c r="C195" s="7"/>
      <c r="D195" s="5"/>
      <c r="E195" s="5"/>
      <c r="F195" s="71" t="s">
        <v>223</v>
      </c>
      <c r="G195" s="115"/>
      <c r="H195" s="127" t="s">
        <v>242</v>
      </c>
      <c r="I195" s="127"/>
      <c r="J195" s="99">
        <v>308662.49</v>
      </c>
      <c r="K195" s="125">
        <v>308662.49</v>
      </c>
      <c r="L195" s="82">
        <f t="shared" si="99"/>
        <v>100</v>
      </c>
      <c r="M195" s="82"/>
      <c r="N195" s="99"/>
      <c r="O195" s="99"/>
      <c r="P195" s="82"/>
      <c r="Q195" s="82">
        <v>200000</v>
      </c>
      <c r="R195" s="82">
        <v>99000.03</v>
      </c>
      <c r="S195" s="101"/>
      <c r="T195" s="101"/>
      <c r="U195" s="101"/>
      <c r="V195" s="99">
        <v>99000.03</v>
      </c>
      <c r="W195" s="84">
        <f t="shared" si="100"/>
        <v>100</v>
      </c>
      <c r="X195" s="99">
        <f t="shared" si="98"/>
        <v>49.500014999999998</v>
      </c>
      <c r="Y195" s="79" t="s">
        <v>490</v>
      </c>
    </row>
    <row r="196" spans="1:25" ht="37.200000000000003" customHeight="1" x14ac:dyDescent="0.3">
      <c r="A196" s="6"/>
      <c r="B196" s="5"/>
      <c r="C196" s="7"/>
      <c r="D196" s="5"/>
      <c r="E196" s="5"/>
      <c r="F196" s="65" t="s">
        <v>357</v>
      </c>
      <c r="G196" s="89" t="s">
        <v>38</v>
      </c>
      <c r="H196" s="89" t="s">
        <v>345</v>
      </c>
      <c r="I196" s="89"/>
      <c r="J196" s="93">
        <f>SUM(J197:J197)</f>
        <v>15216092.380000001</v>
      </c>
      <c r="K196" s="93">
        <f>SUM(K197:K197)</f>
        <v>15216092.380000001</v>
      </c>
      <c r="L196" s="83">
        <f t="shared" si="99"/>
        <v>100</v>
      </c>
      <c r="M196" s="83"/>
      <c r="N196" s="99">
        <v>0</v>
      </c>
      <c r="O196" s="99">
        <v>0</v>
      </c>
      <c r="P196" s="82">
        <v>0</v>
      </c>
      <c r="Q196" s="83">
        <f>SUM(Q197)</f>
        <v>17900000</v>
      </c>
      <c r="R196" s="83">
        <f>SUM(R197)</f>
        <v>23952543.75</v>
      </c>
      <c r="S196" s="92"/>
      <c r="T196" s="92"/>
      <c r="U196" s="92"/>
      <c r="V196" s="93">
        <f>SUM(V197)</f>
        <v>23952543.75</v>
      </c>
      <c r="W196" s="84">
        <f t="shared" si="100"/>
        <v>100</v>
      </c>
      <c r="X196" s="99">
        <f t="shared" si="98"/>
        <v>133.813093575419</v>
      </c>
      <c r="Y196" s="79" t="s">
        <v>565</v>
      </c>
    </row>
    <row r="197" spans="1:25" ht="41.4" customHeight="1" x14ac:dyDescent="0.3">
      <c r="A197" s="6"/>
      <c r="B197" s="5"/>
      <c r="C197" s="7"/>
      <c r="D197" s="5"/>
      <c r="E197" s="5"/>
      <c r="F197" s="62" t="s">
        <v>42</v>
      </c>
      <c r="G197" s="94" t="s">
        <v>38</v>
      </c>
      <c r="H197" s="94" t="s">
        <v>346</v>
      </c>
      <c r="I197" s="94"/>
      <c r="J197" s="99">
        <v>15216092.380000001</v>
      </c>
      <c r="K197" s="99">
        <v>15216092.380000001</v>
      </c>
      <c r="L197" s="82">
        <f t="shared" si="99"/>
        <v>100</v>
      </c>
      <c r="M197" s="82"/>
      <c r="N197" s="99">
        <v>0</v>
      </c>
      <c r="O197" s="99">
        <v>0</v>
      </c>
      <c r="P197" s="83">
        <v>0</v>
      </c>
      <c r="Q197" s="82">
        <v>17900000</v>
      </c>
      <c r="R197" s="82">
        <v>23952543.75</v>
      </c>
      <c r="S197" s="101"/>
      <c r="T197" s="101"/>
      <c r="U197" s="101"/>
      <c r="V197" s="99">
        <v>23952543.75</v>
      </c>
      <c r="W197" s="84">
        <f t="shared" si="97"/>
        <v>100</v>
      </c>
      <c r="X197" s="99">
        <f t="shared" si="98"/>
        <v>133.813093575419</v>
      </c>
      <c r="Y197" s="79" t="s">
        <v>565</v>
      </c>
    </row>
    <row r="198" spans="1:25" ht="44.4" customHeight="1" x14ac:dyDescent="0.3">
      <c r="A198" s="6"/>
      <c r="B198" s="5"/>
      <c r="C198" s="7"/>
      <c r="D198" s="5"/>
      <c r="E198" s="5"/>
      <c r="F198" s="80" t="s">
        <v>205</v>
      </c>
      <c r="G198" s="89" t="s">
        <v>38</v>
      </c>
      <c r="H198" s="89" t="s">
        <v>347</v>
      </c>
      <c r="I198" s="89"/>
      <c r="J198" s="93">
        <f>SUM(J199)</f>
        <v>851818</v>
      </c>
      <c r="K198" s="93">
        <f>SUM(K199)</f>
        <v>851818</v>
      </c>
      <c r="L198" s="83">
        <f t="shared" si="99"/>
        <v>100</v>
      </c>
      <c r="M198" s="83"/>
      <c r="N198" s="93">
        <v>0</v>
      </c>
      <c r="O198" s="93">
        <v>0</v>
      </c>
      <c r="P198" s="93">
        <v>0</v>
      </c>
      <c r="Q198" s="93">
        <f>SUM(Q199)</f>
        <v>1200000</v>
      </c>
      <c r="R198" s="83">
        <f>SUM(R199)</f>
        <v>1185102.1299999999</v>
      </c>
      <c r="S198" s="92"/>
      <c r="T198" s="92"/>
      <c r="U198" s="92"/>
      <c r="V198" s="93">
        <f>SUM(V199)</f>
        <v>1185102.1299999999</v>
      </c>
      <c r="W198" s="112">
        <f t="shared" si="97"/>
        <v>100</v>
      </c>
      <c r="X198" s="99">
        <f t="shared" si="98"/>
        <v>98.758510833333318</v>
      </c>
      <c r="Y198" s="79" t="s">
        <v>564</v>
      </c>
    </row>
    <row r="199" spans="1:25" ht="52.2" customHeight="1" x14ac:dyDescent="0.3">
      <c r="A199" s="6"/>
      <c r="B199" s="5">
        <v>977</v>
      </c>
      <c r="C199" s="7" t="s">
        <v>25</v>
      </c>
      <c r="D199" s="5"/>
      <c r="E199" s="5"/>
      <c r="F199" s="71" t="s">
        <v>71</v>
      </c>
      <c r="G199" s="94" t="s">
        <v>28</v>
      </c>
      <c r="H199" s="94" t="s">
        <v>348</v>
      </c>
      <c r="I199" s="94"/>
      <c r="J199" s="99">
        <v>851818</v>
      </c>
      <c r="K199" s="99">
        <v>851818</v>
      </c>
      <c r="L199" s="82">
        <f t="shared" si="99"/>
        <v>100</v>
      </c>
      <c r="M199" s="82"/>
      <c r="N199" s="99">
        <v>0</v>
      </c>
      <c r="O199" s="99">
        <v>0</v>
      </c>
      <c r="P199" s="83">
        <v>0</v>
      </c>
      <c r="Q199" s="82">
        <v>1200000</v>
      </c>
      <c r="R199" s="82">
        <v>1185102.1299999999</v>
      </c>
      <c r="S199" s="101"/>
      <c r="T199" s="101"/>
      <c r="U199" s="101"/>
      <c r="V199" s="99">
        <v>1185102.1299999999</v>
      </c>
      <c r="W199" s="84">
        <f t="shared" si="97"/>
        <v>100</v>
      </c>
      <c r="X199" s="99">
        <f t="shared" si="98"/>
        <v>98.758510833333318</v>
      </c>
      <c r="Y199" s="79" t="s">
        <v>564</v>
      </c>
    </row>
    <row r="200" spans="1:25" ht="41.4" customHeight="1" x14ac:dyDescent="0.3">
      <c r="A200" s="14"/>
      <c r="B200" s="15"/>
      <c r="C200" s="16"/>
      <c r="D200" s="15"/>
      <c r="E200" s="15"/>
      <c r="F200" s="108" t="s">
        <v>243</v>
      </c>
      <c r="G200" s="94"/>
      <c r="H200" s="128" t="s">
        <v>349</v>
      </c>
      <c r="I200" s="128"/>
      <c r="J200" s="93">
        <f>SUM(J201)</f>
        <v>322666.67</v>
      </c>
      <c r="K200" s="93">
        <f>SUM(K201)</f>
        <v>322666.67</v>
      </c>
      <c r="L200" s="82">
        <f>SUM(K200/J200*100)</f>
        <v>100</v>
      </c>
      <c r="M200" s="82"/>
      <c r="N200" s="99"/>
      <c r="O200" s="99"/>
      <c r="P200" s="83">
        <v>0</v>
      </c>
      <c r="Q200" s="83">
        <f>SUM(Q201:Q203)</f>
        <v>1600000</v>
      </c>
      <c r="R200" s="83">
        <f>SUM(R201:R203)</f>
        <v>1200000</v>
      </c>
      <c r="S200" s="92"/>
      <c r="T200" s="92"/>
      <c r="U200" s="92"/>
      <c r="V200" s="83">
        <f>SUM(V201:V203)</f>
        <v>1200000</v>
      </c>
      <c r="W200" s="84">
        <f t="shared" ref="W200:W212" si="101">SUM(V200/R200*100)</f>
        <v>100</v>
      </c>
      <c r="X200" s="99">
        <f t="shared" si="98"/>
        <v>75</v>
      </c>
      <c r="Y200" s="79" t="s">
        <v>563</v>
      </c>
    </row>
    <row r="201" spans="1:25" ht="34.200000000000003" customHeight="1" x14ac:dyDescent="0.3">
      <c r="A201" s="14"/>
      <c r="B201" s="15"/>
      <c r="C201" s="16"/>
      <c r="D201" s="15"/>
      <c r="E201" s="15"/>
      <c r="F201" s="71" t="s">
        <v>244</v>
      </c>
      <c r="G201" s="94"/>
      <c r="H201" s="81" t="s">
        <v>350</v>
      </c>
      <c r="I201" s="81"/>
      <c r="J201" s="99">
        <v>322666.67</v>
      </c>
      <c r="K201" s="99">
        <v>322666.67</v>
      </c>
      <c r="L201" s="82">
        <f>SUM(K201/J201*100)</f>
        <v>100</v>
      </c>
      <c r="M201" s="82"/>
      <c r="N201" s="99"/>
      <c r="O201" s="99"/>
      <c r="P201" s="83">
        <v>0</v>
      </c>
      <c r="Q201" s="82">
        <v>150000</v>
      </c>
      <c r="R201" s="82">
        <v>0</v>
      </c>
      <c r="S201" s="101"/>
      <c r="T201" s="101"/>
      <c r="U201" s="101"/>
      <c r="V201" s="99">
        <v>0</v>
      </c>
      <c r="W201" s="84">
        <v>0</v>
      </c>
      <c r="X201" s="99">
        <f t="shared" si="98"/>
        <v>0</v>
      </c>
      <c r="Y201" s="79" t="s">
        <v>560</v>
      </c>
    </row>
    <row r="202" spans="1:25" ht="34.200000000000003" customHeight="1" x14ac:dyDescent="0.3">
      <c r="A202" s="14"/>
      <c r="B202" s="15"/>
      <c r="C202" s="16"/>
      <c r="D202" s="15"/>
      <c r="E202" s="15"/>
      <c r="F202" s="154" t="s">
        <v>429</v>
      </c>
      <c r="G202" s="94"/>
      <c r="H202" s="81" t="s">
        <v>430</v>
      </c>
      <c r="I202" s="99">
        <v>250000</v>
      </c>
      <c r="J202" s="129" t="s">
        <v>429</v>
      </c>
      <c r="K202" s="94"/>
      <c r="L202" s="81" t="s">
        <v>430</v>
      </c>
      <c r="M202" s="99">
        <v>250000</v>
      </c>
      <c r="N202" s="129" t="s">
        <v>429</v>
      </c>
      <c r="O202" s="94"/>
      <c r="P202" s="81" t="s">
        <v>430</v>
      </c>
      <c r="Q202" s="99">
        <v>250000</v>
      </c>
      <c r="R202" s="82">
        <v>0</v>
      </c>
      <c r="S202" s="101"/>
      <c r="T202" s="101"/>
      <c r="U202" s="101"/>
      <c r="V202" s="99">
        <v>0</v>
      </c>
      <c r="W202" s="84">
        <v>0</v>
      </c>
      <c r="X202" s="99">
        <f t="shared" si="98"/>
        <v>0</v>
      </c>
      <c r="Y202" s="79" t="s">
        <v>562</v>
      </c>
    </row>
    <row r="203" spans="1:25" ht="34.200000000000003" customHeight="1" x14ac:dyDescent="0.3">
      <c r="A203" s="14"/>
      <c r="B203" s="15"/>
      <c r="C203" s="16"/>
      <c r="D203" s="15"/>
      <c r="E203" s="15"/>
      <c r="F203" s="129" t="s">
        <v>515</v>
      </c>
      <c r="G203" s="94"/>
      <c r="H203" s="81" t="s">
        <v>516</v>
      </c>
      <c r="I203" s="99"/>
      <c r="J203" s="129"/>
      <c r="K203" s="94"/>
      <c r="L203" s="81"/>
      <c r="M203" s="99"/>
      <c r="N203" s="129"/>
      <c r="O203" s="94"/>
      <c r="P203" s="81"/>
      <c r="Q203" s="99">
        <v>1200000</v>
      </c>
      <c r="R203" s="82">
        <v>1200000</v>
      </c>
      <c r="S203" s="101"/>
      <c r="T203" s="101"/>
      <c r="U203" s="101"/>
      <c r="V203" s="99">
        <v>1200000</v>
      </c>
      <c r="W203" s="84">
        <f t="shared" si="101"/>
        <v>100</v>
      </c>
      <c r="X203" s="99">
        <f t="shared" si="98"/>
        <v>100</v>
      </c>
      <c r="Y203" s="79" t="s">
        <v>561</v>
      </c>
    </row>
    <row r="204" spans="1:25" ht="43.2" customHeight="1" x14ac:dyDescent="0.3">
      <c r="A204" s="14"/>
      <c r="B204" s="15"/>
      <c r="C204" s="16"/>
      <c r="D204" s="15"/>
      <c r="E204" s="15"/>
      <c r="F204" s="130" t="s">
        <v>351</v>
      </c>
      <c r="G204" s="94"/>
      <c r="H204" s="128" t="s">
        <v>352</v>
      </c>
      <c r="I204" s="128"/>
      <c r="J204" s="93">
        <f>SUM(J205)</f>
        <v>0</v>
      </c>
      <c r="K204" s="99">
        <f>SUM(K205)</f>
        <v>0</v>
      </c>
      <c r="L204" s="83">
        <v>0</v>
      </c>
      <c r="M204" s="83"/>
      <c r="N204" s="99">
        <f t="shared" ref="N204:O205" si="102">SUM(N205)</f>
        <v>0</v>
      </c>
      <c r="O204" s="99">
        <f t="shared" si="102"/>
        <v>0</v>
      </c>
      <c r="P204" s="83">
        <v>0</v>
      </c>
      <c r="Q204" s="83">
        <f>SUM(Q205+Q207+Q209)</f>
        <v>0</v>
      </c>
      <c r="R204" s="83">
        <f>SUM(R205+R207+R209)</f>
        <v>444825.25</v>
      </c>
      <c r="S204" s="101"/>
      <c r="T204" s="101"/>
      <c r="U204" s="101"/>
      <c r="V204" s="83">
        <f>SUM(V205+V207+V209)</f>
        <v>444825.25</v>
      </c>
      <c r="W204" s="84">
        <f t="shared" si="101"/>
        <v>100</v>
      </c>
      <c r="X204" s="99">
        <v>0</v>
      </c>
      <c r="Y204" s="79" t="s">
        <v>648</v>
      </c>
    </row>
    <row r="205" spans="1:25" ht="0.6" hidden="1" customHeight="1" x14ac:dyDescent="0.3">
      <c r="A205" s="14"/>
      <c r="B205" s="15"/>
      <c r="C205" s="16"/>
      <c r="D205" s="15"/>
      <c r="E205" s="15"/>
      <c r="F205" s="65" t="s">
        <v>353</v>
      </c>
      <c r="G205" s="94"/>
      <c r="H205" s="81" t="s">
        <v>354</v>
      </c>
      <c r="I205" s="81"/>
      <c r="J205" s="99">
        <f>SUM(J206)</f>
        <v>0</v>
      </c>
      <c r="K205" s="99">
        <f>SUM(K206)</f>
        <v>0</v>
      </c>
      <c r="L205" s="83">
        <v>0</v>
      </c>
      <c r="M205" s="83"/>
      <c r="N205" s="99">
        <f t="shared" si="102"/>
        <v>0</v>
      </c>
      <c r="O205" s="99">
        <f t="shared" si="102"/>
        <v>0</v>
      </c>
      <c r="P205" s="83">
        <v>0</v>
      </c>
      <c r="Q205" s="82">
        <f>SUM(Q206)</f>
        <v>0</v>
      </c>
      <c r="R205" s="82">
        <f>SUM(R206)</f>
        <v>0</v>
      </c>
      <c r="S205" s="101"/>
      <c r="T205" s="101"/>
      <c r="U205" s="101"/>
      <c r="V205" s="99">
        <f>SUM(V206)</f>
        <v>0</v>
      </c>
      <c r="W205" s="84" t="e">
        <f t="shared" si="101"/>
        <v>#DIV/0!</v>
      </c>
      <c r="X205" s="99" t="e">
        <f t="shared" si="98"/>
        <v>#DIV/0!</v>
      </c>
      <c r="Y205" s="79"/>
    </row>
    <row r="206" spans="1:25" ht="39" hidden="1" customHeight="1" x14ac:dyDescent="0.3">
      <c r="A206" s="14"/>
      <c r="B206" s="15"/>
      <c r="C206" s="16"/>
      <c r="D206" s="15"/>
      <c r="E206" s="15"/>
      <c r="F206" s="71" t="s">
        <v>355</v>
      </c>
      <c r="G206" s="94"/>
      <c r="H206" s="81" t="s">
        <v>356</v>
      </c>
      <c r="I206" s="81"/>
      <c r="J206" s="99">
        <v>0</v>
      </c>
      <c r="K206" s="99">
        <v>0</v>
      </c>
      <c r="L206" s="83">
        <v>0</v>
      </c>
      <c r="M206" s="83"/>
      <c r="N206" s="99">
        <v>0</v>
      </c>
      <c r="O206" s="99">
        <v>0</v>
      </c>
      <c r="P206" s="83">
        <v>0</v>
      </c>
      <c r="Q206" s="99">
        <v>0</v>
      </c>
      <c r="R206" s="82">
        <v>0</v>
      </c>
      <c r="S206" s="101"/>
      <c r="T206" s="101"/>
      <c r="U206" s="101"/>
      <c r="V206" s="99">
        <v>0</v>
      </c>
      <c r="W206" s="84" t="e">
        <f t="shared" si="101"/>
        <v>#DIV/0!</v>
      </c>
      <c r="X206" s="99" t="e">
        <f t="shared" si="98"/>
        <v>#DIV/0!</v>
      </c>
      <c r="Y206" s="79" t="s">
        <v>497</v>
      </c>
    </row>
    <row r="207" spans="1:25" ht="37.200000000000003" customHeight="1" thickBot="1" x14ac:dyDescent="0.35">
      <c r="A207" s="14"/>
      <c r="B207" s="15"/>
      <c r="C207" s="16"/>
      <c r="D207" s="15"/>
      <c r="E207" s="15"/>
      <c r="F207" s="69" t="s">
        <v>437</v>
      </c>
      <c r="G207" s="94"/>
      <c r="H207" s="81" t="s">
        <v>438</v>
      </c>
      <c r="I207" s="99">
        <f>SUM(I208)</f>
        <v>500000</v>
      </c>
      <c r="J207" s="99"/>
      <c r="K207" s="99"/>
      <c r="L207" s="83"/>
      <c r="M207" s="83"/>
      <c r="N207" s="99"/>
      <c r="O207" s="99"/>
      <c r="P207" s="83"/>
      <c r="Q207" s="99">
        <f>SUM(Q208)</f>
        <v>0</v>
      </c>
      <c r="R207" s="82">
        <f>SUM(R208)</f>
        <v>444825.25</v>
      </c>
      <c r="S207" s="101"/>
      <c r="T207" s="101"/>
      <c r="U207" s="101"/>
      <c r="V207" s="99">
        <f>SUM(V208)</f>
        <v>444825.25</v>
      </c>
      <c r="W207" s="84">
        <f t="shared" si="101"/>
        <v>100</v>
      </c>
      <c r="X207" s="99">
        <v>0</v>
      </c>
      <c r="Y207" s="161" t="s">
        <v>648</v>
      </c>
    </row>
    <row r="208" spans="1:25" ht="27" customHeight="1" thickBot="1" x14ac:dyDescent="0.35">
      <c r="A208" s="14"/>
      <c r="B208" s="15"/>
      <c r="C208" s="16"/>
      <c r="D208" s="15"/>
      <c r="E208" s="15"/>
      <c r="F208" s="72" t="s">
        <v>439</v>
      </c>
      <c r="G208" s="94"/>
      <c r="H208" s="81" t="s">
        <v>440</v>
      </c>
      <c r="I208" s="99">
        <v>500000</v>
      </c>
      <c r="J208" s="99"/>
      <c r="K208" s="99"/>
      <c r="L208" s="83"/>
      <c r="M208" s="83"/>
      <c r="N208" s="99"/>
      <c r="O208" s="99"/>
      <c r="P208" s="83"/>
      <c r="Q208" s="99">
        <v>0</v>
      </c>
      <c r="R208" s="82">
        <v>444825.25</v>
      </c>
      <c r="S208" s="101"/>
      <c r="T208" s="101"/>
      <c r="U208" s="101"/>
      <c r="V208" s="99">
        <v>444825.25</v>
      </c>
      <c r="W208" s="84">
        <f t="shared" si="101"/>
        <v>100</v>
      </c>
      <c r="X208" s="99">
        <v>0</v>
      </c>
      <c r="Y208" s="162"/>
    </row>
    <row r="209" spans="1:25" ht="31.8" hidden="1" customHeight="1" thickBot="1" x14ac:dyDescent="0.35">
      <c r="A209" s="14"/>
      <c r="B209" s="15"/>
      <c r="C209" s="16"/>
      <c r="D209" s="15"/>
      <c r="E209" s="15"/>
      <c r="F209" s="69" t="s">
        <v>431</v>
      </c>
      <c r="G209" s="94"/>
      <c r="H209" s="81" t="s">
        <v>432</v>
      </c>
      <c r="I209" s="99">
        <f>SUM(I210:I212)</f>
        <v>1249850</v>
      </c>
      <c r="J209" s="99"/>
      <c r="K209" s="99"/>
      <c r="L209" s="83"/>
      <c r="M209" s="83"/>
      <c r="N209" s="99"/>
      <c r="O209" s="99"/>
      <c r="P209" s="83"/>
      <c r="Q209" s="99">
        <f>SUM(Q210:Q212)</f>
        <v>0</v>
      </c>
      <c r="R209" s="82">
        <f>SUM(R210:R212)</f>
        <v>0</v>
      </c>
      <c r="S209" s="101"/>
      <c r="T209" s="101"/>
      <c r="U209" s="101"/>
      <c r="V209" s="82">
        <f>SUM(V210:V212)</f>
        <v>0</v>
      </c>
      <c r="W209" s="84" t="e">
        <f t="shared" si="101"/>
        <v>#DIV/0!</v>
      </c>
      <c r="X209" s="99" t="e">
        <f t="shared" si="98"/>
        <v>#DIV/0!</v>
      </c>
      <c r="Y209" s="79"/>
    </row>
    <row r="210" spans="1:25" ht="32.4" hidden="1" customHeight="1" x14ac:dyDescent="0.3">
      <c r="A210" s="14"/>
      <c r="B210" s="15"/>
      <c r="C210" s="16"/>
      <c r="D210" s="15"/>
      <c r="E210" s="15"/>
      <c r="F210" s="70" t="s">
        <v>433</v>
      </c>
      <c r="G210" s="94"/>
      <c r="H210" s="81" t="s">
        <v>434</v>
      </c>
      <c r="I210" s="99">
        <v>1242499.6499999999</v>
      </c>
      <c r="J210" s="99"/>
      <c r="K210" s="99"/>
      <c r="L210" s="83"/>
      <c r="M210" s="83"/>
      <c r="N210" s="99"/>
      <c r="O210" s="99"/>
      <c r="P210" s="83"/>
      <c r="Q210" s="99">
        <v>0</v>
      </c>
      <c r="R210" s="82">
        <v>0</v>
      </c>
      <c r="S210" s="101"/>
      <c r="T210" s="101"/>
      <c r="U210" s="101"/>
      <c r="V210" s="99">
        <v>0</v>
      </c>
      <c r="W210" s="84" t="e">
        <f t="shared" si="101"/>
        <v>#DIV/0!</v>
      </c>
      <c r="X210" s="99" t="e">
        <f t="shared" si="98"/>
        <v>#DIV/0!</v>
      </c>
      <c r="Y210" s="79" t="s">
        <v>498</v>
      </c>
    </row>
    <row r="211" spans="1:25" ht="40.799999999999997" hidden="1" customHeight="1" x14ac:dyDescent="0.3">
      <c r="A211" s="14"/>
      <c r="B211" s="15"/>
      <c r="C211" s="16"/>
      <c r="D211" s="15"/>
      <c r="E211" s="15"/>
      <c r="F211" s="71" t="s">
        <v>435</v>
      </c>
      <c r="G211" s="94"/>
      <c r="H211" s="81" t="s">
        <v>436</v>
      </c>
      <c r="I211" s="99"/>
      <c r="J211" s="99"/>
      <c r="K211" s="99"/>
      <c r="L211" s="83"/>
      <c r="M211" s="83"/>
      <c r="N211" s="99"/>
      <c r="O211" s="99"/>
      <c r="P211" s="83"/>
      <c r="Q211" s="99">
        <v>0</v>
      </c>
      <c r="R211" s="82">
        <v>0</v>
      </c>
      <c r="S211" s="101"/>
      <c r="T211" s="101"/>
      <c r="U211" s="101"/>
      <c r="V211" s="99">
        <v>0</v>
      </c>
      <c r="W211" s="84" t="e">
        <f t="shared" si="101"/>
        <v>#DIV/0!</v>
      </c>
      <c r="X211" s="99" t="e">
        <f t="shared" si="98"/>
        <v>#DIV/0!</v>
      </c>
      <c r="Y211" s="79" t="s">
        <v>499</v>
      </c>
    </row>
    <row r="212" spans="1:25" ht="60.6" hidden="1" customHeight="1" x14ac:dyDescent="0.3">
      <c r="A212" s="14"/>
      <c r="B212" s="15"/>
      <c r="C212" s="16"/>
      <c r="D212" s="15"/>
      <c r="E212" s="15"/>
      <c r="F212" s="71" t="s">
        <v>477</v>
      </c>
      <c r="G212" s="94"/>
      <c r="H212" s="81" t="s">
        <v>476</v>
      </c>
      <c r="I212" s="99">
        <v>7350.35</v>
      </c>
      <c r="J212" s="99"/>
      <c r="K212" s="99"/>
      <c r="L212" s="83"/>
      <c r="M212" s="83"/>
      <c r="N212" s="99"/>
      <c r="O212" s="99"/>
      <c r="P212" s="83"/>
      <c r="Q212" s="82">
        <v>0</v>
      </c>
      <c r="R212" s="82">
        <v>0</v>
      </c>
      <c r="S212" s="101"/>
      <c r="T212" s="101"/>
      <c r="U212" s="101"/>
      <c r="V212" s="99">
        <v>0</v>
      </c>
      <c r="W212" s="84" t="e">
        <f t="shared" si="101"/>
        <v>#DIV/0!</v>
      </c>
      <c r="X212" s="99">
        <v>0</v>
      </c>
      <c r="Y212" s="79" t="s">
        <v>500</v>
      </c>
    </row>
    <row r="213" spans="1:25" ht="40.200000000000003" customHeight="1" x14ac:dyDescent="0.3">
      <c r="A213" s="14"/>
      <c r="B213" s="15"/>
      <c r="C213" s="16"/>
      <c r="D213" s="15"/>
      <c r="E213" s="15"/>
      <c r="F213" s="95" t="s">
        <v>517</v>
      </c>
      <c r="G213" s="24"/>
      <c r="H213" s="156" t="s">
        <v>518</v>
      </c>
      <c r="I213" s="38">
        <f>SUM(I214+I216+I218)</f>
        <v>20000</v>
      </c>
      <c r="J213" s="99"/>
      <c r="K213" s="99"/>
      <c r="L213" s="83"/>
      <c r="M213" s="83"/>
      <c r="N213" s="99"/>
      <c r="O213" s="99"/>
      <c r="P213" s="83"/>
      <c r="Q213" s="93">
        <f>SUM(Q214+Q216+Q218+Q220)</f>
        <v>20000</v>
      </c>
      <c r="R213" s="93">
        <f>SUM(R214+R216+R218+R220)</f>
        <v>72783.540000000008</v>
      </c>
      <c r="S213" s="101"/>
      <c r="T213" s="101"/>
      <c r="U213" s="101"/>
      <c r="V213" s="93">
        <f>SUM(V214+V216+V218+V220)</f>
        <v>72783.540000000008</v>
      </c>
      <c r="W213" s="84">
        <f t="shared" ref="W213:W228" si="103">SUM(V213/R213*100)</f>
        <v>100</v>
      </c>
      <c r="X213" s="99">
        <f t="shared" ref="X213:X228" si="104">SUM(V213/Q213*100)</f>
        <v>363.91770000000008</v>
      </c>
      <c r="Y213" s="79" t="s">
        <v>559</v>
      </c>
    </row>
    <row r="214" spans="1:25" ht="60.6" customHeight="1" x14ac:dyDescent="0.3">
      <c r="A214" s="14"/>
      <c r="B214" s="15"/>
      <c r="C214" s="16"/>
      <c r="D214" s="15"/>
      <c r="E214" s="15"/>
      <c r="F214" s="65" t="s">
        <v>519</v>
      </c>
      <c r="G214" s="24"/>
      <c r="H214" s="81" t="s">
        <v>520</v>
      </c>
      <c r="I214" s="137">
        <f>SUM(I215)</f>
        <v>10000</v>
      </c>
      <c r="J214" s="99"/>
      <c r="K214" s="99"/>
      <c r="L214" s="83"/>
      <c r="M214" s="83"/>
      <c r="N214" s="99"/>
      <c r="O214" s="99"/>
      <c r="P214" s="83"/>
      <c r="Q214" s="99">
        <f>SUM(Q215)</f>
        <v>10000</v>
      </c>
      <c r="R214" s="99">
        <f>SUM(R215)</f>
        <v>8566</v>
      </c>
      <c r="S214" s="101"/>
      <c r="T214" s="101"/>
      <c r="U214" s="101"/>
      <c r="V214" s="99">
        <f>SUM(V215)</f>
        <v>8566</v>
      </c>
      <c r="W214" s="84">
        <f t="shared" si="103"/>
        <v>100</v>
      </c>
      <c r="X214" s="99">
        <f t="shared" si="104"/>
        <v>85.66</v>
      </c>
      <c r="Y214" s="79" t="s">
        <v>556</v>
      </c>
    </row>
    <row r="215" spans="1:25" ht="60.6" customHeight="1" x14ac:dyDescent="0.3">
      <c r="A215" s="14"/>
      <c r="B215" s="15"/>
      <c r="C215" s="16"/>
      <c r="D215" s="15"/>
      <c r="E215" s="15"/>
      <c r="F215" s="71" t="s">
        <v>521</v>
      </c>
      <c r="G215" s="24"/>
      <c r="H215" s="81" t="s">
        <v>522</v>
      </c>
      <c r="I215" s="137">
        <v>10000</v>
      </c>
      <c r="J215" s="99"/>
      <c r="K215" s="99"/>
      <c r="L215" s="83"/>
      <c r="M215" s="83"/>
      <c r="N215" s="99"/>
      <c r="O215" s="99"/>
      <c r="P215" s="83"/>
      <c r="Q215" s="99">
        <v>10000</v>
      </c>
      <c r="R215" s="82">
        <v>8566</v>
      </c>
      <c r="S215" s="101"/>
      <c r="T215" s="101"/>
      <c r="U215" s="101"/>
      <c r="V215" s="99">
        <v>8566</v>
      </c>
      <c r="W215" s="84">
        <f t="shared" si="103"/>
        <v>100</v>
      </c>
      <c r="X215" s="99">
        <f t="shared" si="104"/>
        <v>85.66</v>
      </c>
      <c r="Y215" s="79" t="s">
        <v>556</v>
      </c>
    </row>
    <row r="216" spans="1:25" ht="60.6" customHeight="1" x14ac:dyDescent="0.3">
      <c r="A216" s="14"/>
      <c r="B216" s="15"/>
      <c r="C216" s="16"/>
      <c r="D216" s="15"/>
      <c r="E216" s="15"/>
      <c r="F216" s="65" t="s">
        <v>523</v>
      </c>
      <c r="G216" s="24"/>
      <c r="H216" s="81" t="s">
        <v>524</v>
      </c>
      <c r="I216" s="137">
        <f>SUM(I217)</f>
        <v>5000</v>
      </c>
      <c r="J216" s="99"/>
      <c r="K216" s="99"/>
      <c r="L216" s="83"/>
      <c r="M216" s="83"/>
      <c r="N216" s="99"/>
      <c r="O216" s="99"/>
      <c r="P216" s="83"/>
      <c r="Q216" s="99">
        <f>SUM(Q217)</f>
        <v>5000</v>
      </c>
      <c r="R216" s="99">
        <f>SUM(R217)</f>
        <v>5000</v>
      </c>
      <c r="S216" s="101"/>
      <c r="T216" s="101"/>
      <c r="U216" s="101"/>
      <c r="V216" s="99">
        <f>SUM(V217)</f>
        <v>5000</v>
      </c>
      <c r="W216" s="84">
        <f t="shared" si="103"/>
        <v>100</v>
      </c>
      <c r="X216" s="99">
        <f t="shared" si="104"/>
        <v>100</v>
      </c>
      <c r="Y216" s="79" t="s">
        <v>557</v>
      </c>
    </row>
    <row r="217" spans="1:25" ht="60.6" customHeight="1" x14ac:dyDescent="0.3">
      <c r="A217" s="14"/>
      <c r="B217" s="15"/>
      <c r="C217" s="16"/>
      <c r="D217" s="15"/>
      <c r="E217" s="15"/>
      <c r="F217" s="71" t="s">
        <v>525</v>
      </c>
      <c r="G217" s="24"/>
      <c r="H217" s="81" t="s">
        <v>526</v>
      </c>
      <c r="I217" s="137">
        <v>5000</v>
      </c>
      <c r="J217" s="99"/>
      <c r="K217" s="99"/>
      <c r="L217" s="83"/>
      <c r="M217" s="83"/>
      <c r="N217" s="99"/>
      <c r="O217" s="99"/>
      <c r="P217" s="83"/>
      <c r="Q217" s="99">
        <v>5000</v>
      </c>
      <c r="R217" s="82">
        <v>5000</v>
      </c>
      <c r="S217" s="101"/>
      <c r="T217" s="101"/>
      <c r="U217" s="101"/>
      <c r="V217" s="99">
        <v>5000</v>
      </c>
      <c r="W217" s="84">
        <f t="shared" si="103"/>
        <v>100</v>
      </c>
      <c r="X217" s="99">
        <f t="shared" si="104"/>
        <v>100</v>
      </c>
      <c r="Y217" s="79" t="s">
        <v>557</v>
      </c>
    </row>
    <row r="218" spans="1:25" ht="60.6" customHeight="1" x14ac:dyDescent="0.3">
      <c r="A218" s="14"/>
      <c r="B218" s="15"/>
      <c r="C218" s="16"/>
      <c r="D218" s="15"/>
      <c r="E218" s="15"/>
      <c r="F218" s="65" t="s">
        <v>555</v>
      </c>
      <c r="G218" s="24"/>
      <c r="H218" s="81" t="s">
        <v>527</v>
      </c>
      <c r="I218" s="137">
        <f>SUM(I219)</f>
        <v>5000</v>
      </c>
      <c r="J218" s="99"/>
      <c r="K218" s="99"/>
      <c r="L218" s="83"/>
      <c r="M218" s="83"/>
      <c r="N218" s="99"/>
      <c r="O218" s="99"/>
      <c r="P218" s="83"/>
      <c r="Q218" s="99">
        <f>SUM(Q219)</f>
        <v>5000</v>
      </c>
      <c r="R218" s="82">
        <f>SUM(R219)</f>
        <v>0</v>
      </c>
      <c r="S218" s="101"/>
      <c r="T218" s="101"/>
      <c r="U218" s="101"/>
      <c r="V218" s="82">
        <f>SUM(V219)</f>
        <v>0</v>
      </c>
      <c r="W218" s="84">
        <v>0</v>
      </c>
      <c r="X218" s="99">
        <f t="shared" si="104"/>
        <v>0</v>
      </c>
      <c r="Y218" s="79" t="s">
        <v>558</v>
      </c>
    </row>
    <row r="219" spans="1:25" ht="60.6" customHeight="1" x14ac:dyDescent="0.3">
      <c r="A219" s="14"/>
      <c r="B219" s="15"/>
      <c r="C219" s="16"/>
      <c r="D219" s="15"/>
      <c r="E219" s="15"/>
      <c r="F219" s="71" t="s">
        <v>528</v>
      </c>
      <c r="G219" s="24"/>
      <c r="H219" s="81" t="s">
        <v>529</v>
      </c>
      <c r="I219" s="137">
        <v>5000</v>
      </c>
      <c r="J219" s="99"/>
      <c r="K219" s="99"/>
      <c r="L219" s="83"/>
      <c r="M219" s="83"/>
      <c r="N219" s="99"/>
      <c r="O219" s="99"/>
      <c r="P219" s="83"/>
      <c r="Q219" s="99">
        <v>5000</v>
      </c>
      <c r="R219" s="82">
        <v>0</v>
      </c>
      <c r="S219" s="101"/>
      <c r="T219" s="101"/>
      <c r="U219" s="101"/>
      <c r="V219" s="99">
        <v>0</v>
      </c>
      <c r="W219" s="84">
        <v>0</v>
      </c>
      <c r="X219" s="99">
        <f t="shared" si="104"/>
        <v>0</v>
      </c>
      <c r="Y219" s="79" t="s">
        <v>558</v>
      </c>
    </row>
    <row r="220" spans="1:25" ht="31.8" customHeight="1" x14ac:dyDescent="0.3">
      <c r="A220" s="14"/>
      <c r="B220" s="15"/>
      <c r="C220" s="16"/>
      <c r="D220" s="15"/>
      <c r="E220" s="15"/>
      <c r="F220" s="65" t="s">
        <v>538</v>
      </c>
      <c r="G220" s="24"/>
      <c r="H220" s="128" t="s">
        <v>539</v>
      </c>
      <c r="I220" s="38"/>
      <c r="J220" s="93"/>
      <c r="K220" s="93"/>
      <c r="L220" s="83"/>
      <c r="M220" s="83"/>
      <c r="N220" s="93"/>
      <c r="O220" s="93"/>
      <c r="P220" s="83"/>
      <c r="Q220" s="93">
        <f>SUM(Q221)</f>
        <v>0</v>
      </c>
      <c r="R220" s="83">
        <f>SUM(R221)</f>
        <v>59217.54</v>
      </c>
      <c r="S220" s="92"/>
      <c r="T220" s="92"/>
      <c r="U220" s="92"/>
      <c r="V220" s="83">
        <f>SUM(V221)</f>
        <v>59217.54</v>
      </c>
      <c r="W220" s="84">
        <f t="shared" si="103"/>
        <v>100</v>
      </c>
      <c r="X220" s="99">
        <v>0</v>
      </c>
      <c r="Y220" s="79" t="s">
        <v>554</v>
      </c>
    </row>
    <row r="221" spans="1:25" ht="45" customHeight="1" x14ac:dyDescent="0.3">
      <c r="A221" s="14"/>
      <c r="B221" s="15"/>
      <c r="C221" s="16"/>
      <c r="D221" s="15"/>
      <c r="E221" s="15"/>
      <c r="F221" s="71" t="s">
        <v>536</v>
      </c>
      <c r="G221" s="24"/>
      <c r="H221" s="81" t="s">
        <v>537</v>
      </c>
      <c r="I221" s="137">
        <v>59217.54</v>
      </c>
      <c r="J221" s="99"/>
      <c r="K221" s="99"/>
      <c r="L221" s="83"/>
      <c r="M221" s="83"/>
      <c r="N221" s="99"/>
      <c r="O221" s="99"/>
      <c r="P221" s="83"/>
      <c r="Q221" s="99">
        <v>0</v>
      </c>
      <c r="R221" s="82">
        <v>59217.54</v>
      </c>
      <c r="S221" s="101"/>
      <c r="T221" s="101"/>
      <c r="U221" s="101"/>
      <c r="V221" s="82">
        <v>59217.54</v>
      </c>
      <c r="W221" s="84">
        <f t="shared" si="103"/>
        <v>100</v>
      </c>
      <c r="X221" s="99">
        <v>0</v>
      </c>
      <c r="Y221" s="79" t="s">
        <v>554</v>
      </c>
    </row>
    <row r="222" spans="1:25" ht="79.2" customHeight="1" x14ac:dyDescent="0.3">
      <c r="A222" s="14"/>
      <c r="B222" s="15"/>
      <c r="C222" s="16"/>
      <c r="D222" s="15"/>
      <c r="E222" s="15"/>
      <c r="F222" s="95" t="s">
        <v>540</v>
      </c>
      <c r="G222" s="24"/>
      <c r="H222" s="155" t="s">
        <v>541</v>
      </c>
      <c r="I222" s="137"/>
      <c r="J222" s="99"/>
      <c r="K222" s="99"/>
      <c r="L222" s="83"/>
      <c r="M222" s="83"/>
      <c r="N222" s="99"/>
      <c r="O222" s="99"/>
      <c r="P222" s="83"/>
      <c r="Q222" s="99">
        <v>0</v>
      </c>
      <c r="R222" s="38">
        <f>SUM(R223+R226)</f>
        <v>60000</v>
      </c>
      <c r="S222" s="101"/>
      <c r="T222" s="101"/>
      <c r="U222" s="101"/>
      <c r="V222" s="38">
        <f>SUM(V223+V226)</f>
        <v>60000</v>
      </c>
      <c r="W222" s="159">
        <f t="shared" si="103"/>
        <v>100</v>
      </c>
      <c r="X222" s="160">
        <v>0</v>
      </c>
      <c r="Y222" s="139" t="s">
        <v>553</v>
      </c>
    </row>
    <row r="223" spans="1:25" ht="45" customHeight="1" thickBot="1" x14ac:dyDescent="0.35">
      <c r="A223" s="14"/>
      <c r="B223" s="15"/>
      <c r="C223" s="16"/>
      <c r="D223" s="15"/>
      <c r="E223" s="15"/>
      <c r="F223" s="65" t="s">
        <v>542</v>
      </c>
      <c r="G223" s="24"/>
      <c r="H223" s="40" t="s">
        <v>543</v>
      </c>
      <c r="I223" s="137"/>
      <c r="J223" s="99"/>
      <c r="K223" s="99"/>
      <c r="L223" s="83"/>
      <c r="M223" s="83"/>
      <c r="N223" s="99"/>
      <c r="O223" s="99"/>
      <c r="P223" s="83"/>
      <c r="Q223" s="99">
        <v>0</v>
      </c>
      <c r="R223" s="38">
        <f>SUM(R224:R225)</f>
        <v>30000</v>
      </c>
      <c r="S223" s="101"/>
      <c r="T223" s="101"/>
      <c r="U223" s="101"/>
      <c r="V223" s="38">
        <f>SUM(V224:V225)</f>
        <v>30000</v>
      </c>
      <c r="W223" s="159">
        <f t="shared" si="103"/>
        <v>100</v>
      </c>
      <c r="X223" s="160">
        <v>0</v>
      </c>
      <c r="Y223" s="139" t="s">
        <v>649</v>
      </c>
    </row>
    <row r="224" spans="1:25" ht="45" customHeight="1" thickBot="1" x14ac:dyDescent="0.35">
      <c r="A224" s="14"/>
      <c r="B224" s="15"/>
      <c r="C224" s="16"/>
      <c r="D224" s="15"/>
      <c r="E224" s="15"/>
      <c r="F224" s="157" t="s">
        <v>544</v>
      </c>
      <c r="G224" s="24"/>
      <c r="H224" s="23" t="s">
        <v>545</v>
      </c>
      <c r="I224" s="137"/>
      <c r="J224" s="99"/>
      <c r="K224" s="99"/>
      <c r="L224" s="83"/>
      <c r="M224" s="83"/>
      <c r="N224" s="99"/>
      <c r="O224" s="99"/>
      <c r="P224" s="83"/>
      <c r="Q224" s="99">
        <v>0</v>
      </c>
      <c r="R224" s="137">
        <v>12000</v>
      </c>
      <c r="S224" s="101"/>
      <c r="T224" s="101"/>
      <c r="U224" s="101"/>
      <c r="V224" s="28">
        <v>12000</v>
      </c>
      <c r="W224" s="159">
        <f t="shared" si="103"/>
        <v>100</v>
      </c>
      <c r="X224" s="160">
        <v>0</v>
      </c>
      <c r="Y224" s="139" t="s">
        <v>649</v>
      </c>
    </row>
    <row r="225" spans="1:25" ht="45" customHeight="1" thickBot="1" x14ac:dyDescent="0.35">
      <c r="A225" s="14"/>
      <c r="B225" s="15"/>
      <c r="C225" s="16"/>
      <c r="D225" s="15"/>
      <c r="E225" s="15"/>
      <c r="F225" s="72" t="s">
        <v>546</v>
      </c>
      <c r="G225" s="24"/>
      <c r="H225" s="23" t="s">
        <v>547</v>
      </c>
      <c r="I225" s="137"/>
      <c r="J225" s="99"/>
      <c r="K225" s="99"/>
      <c r="L225" s="83"/>
      <c r="M225" s="83"/>
      <c r="N225" s="99"/>
      <c r="O225" s="99"/>
      <c r="P225" s="83"/>
      <c r="Q225" s="99">
        <v>0</v>
      </c>
      <c r="R225" s="137">
        <v>18000</v>
      </c>
      <c r="S225" s="101"/>
      <c r="T225" s="101"/>
      <c r="U225" s="101"/>
      <c r="V225" s="28">
        <v>18000</v>
      </c>
      <c r="W225" s="159">
        <f t="shared" si="103"/>
        <v>100</v>
      </c>
      <c r="X225" s="160">
        <v>0</v>
      </c>
      <c r="Y225" s="139" t="s">
        <v>649</v>
      </c>
    </row>
    <row r="226" spans="1:25" ht="45" customHeight="1" thickBot="1" x14ac:dyDescent="0.35">
      <c r="A226" s="14"/>
      <c r="B226" s="15"/>
      <c r="C226" s="16"/>
      <c r="D226" s="15"/>
      <c r="E226" s="15"/>
      <c r="F226" s="158" t="s">
        <v>548</v>
      </c>
      <c r="G226" s="24"/>
      <c r="H226" s="40" t="s">
        <v>549</v>
      </c>
      <c r="I226" s="137"/>
      <c r="J226" s="99"/>
      <c r="K226" s="99"/>
      <c r="L226" s="83"/>
      <c r="M226" s="83"/>
      <c r="N226" s="99"/>
      <c r="O226" s="99"/>
      <c r="P226" s="83"/>
      <c r="Q226" s="99">
        <v>0</v>
      </c>
      <c r="R226" s="38">
        <f>SUM(R227)</f>
        <v>30000</v>
      </c>
      <c r="S226" s="101"/>
      <c r="T226" s="101"/>
      <c r="U226" s="101"/>
      <c r="V226" s="38">
        <f>SUM(V227)</f>
        <v>30000</v>
      </c>
      <c r="W226" s="159">
        <f t="shared" si="103"/>
        <v>100</v>
      </c>
      <c r="X226" s="160">
        <v>0</v>
      </c>
      <c r="Y226" s="139" t="s">
        <v>649</v>
      </c>
    </row>
    <row r="227" spans="1:25" ht="45" customHeight="1" thickBot="1" x14ac:dyDescent="0.35">
      <c r="A227" s="14"/>
      <c r="B227" s="15"/>
      <c r="C227" s="16"/>
      <c r="D227" s="15"/>
      <c r="E227" s="15"/>
      <c r="F227" s="72" t="s">
        <v>550</v>
      </c>
      <c r="G227" s="24"/>
      <c r="H227" s="23" t="s">
        <v>551</v>
      </c>
      <c r="I227" s="137"/>
      <c r="J227" s="99"/>
      <c r="K227" s="99"/>
      <c r="L227" s="83"/>
      <c r="M227" s="83"/>
      <c r="N227" s="99"/>
      <c r="O227" s="99"/>
      <c r="P227" s="83"/>
      <c r="Q227" s="99">
        <v>0</v>
      </c>
      <c r="R227" s="137">
        <v>30000</v>
      </c>
      <c r="S227" s="101"/>
      <c r="T227" s="101"/>
      <c r="U227" s="101"/>
      <c r="V227" s="28">
        <v>30000</v>
      </c>
      <c r="W227" s="159">
        <f t="shared" si="103"/>
        <v>100</v>
      </c>
      <c r="X227" s="160">
        <v>0</v>
      </c>
      <c r="Y227" s="139" t="s">
        <v>649</v>
      </c>
    </row>
    <row r="228" spans="1:25" ht="13.2" customHeight="1" x14ac:dyDescent="0.3">
      <c r="A228" s="14"/>
      <c r="B228" s="15"/>
      <c r="C228" s="16"/>
      <c r="D228" s="15"/>
      <c r="E228" s="15"/>
      <c r="F228" s="65" t="s">
        <v>201</v>
      </c>
      <c r="G228" s="94" t="s">
        <v>28</v>
      </c>
      <c r="H228" s="81"/>
      <c r="I228" s="81"/>
      <c r="J228" s="131" t="e">
        <f>SUM(J7,J37,J55,J81,J107,J113,J125,J139,J152,#REF!,J161,J170,J178,J204)</f>
        <v>#REF!</v>
      </c>
      <c r="K228" s="131" t="e">
        <f>SUM(K7,K37,K55,K81,K107,K113,K125,K139,K152,#REF!,K161,K170,K178,K204)</f>
        <v>#REF!</v>
      </c>
      <c r="L228" s="83" t="e">
        <f t="shared" ref="L228:L242" si="105">SUM(K228/J228*100)</f>
        <v>#REF!</v>
      </c>
      <c r="M228" s="83"/>
      <c r="N228" s="131" t="e">
        <f>SUM(N7,N37,N55,N81,N107,N113,N125,N139,N152,#REF!,N161,N170,N178,N204)</f>
        <v>#REF!</v>
      </c>
      <c r="O228" s="131" t="e">
        <f>SUM(O7,O37,O55,O81,O107,O113,O125,O139,O152,#REF!,O161,O170,O178,O204)</f>
        <v>#REF!</v>
      </c>
      <c r="P228" s="83" t="e">
        <f t="shared" ref="P228:P268" si="106">SUM(O228/N228*100)</f>
        <v>#REF!</v>
      </c>
      <c r="Q228" s="83">
        <f>SUM(Q7+Q37+Q55+Q81+Q107+Q113+Q125+Q139+Q152+Q161+Q170+Q178+Q204+Q213)</f>
        <v>488626161.69</v>
      </c>
      <c r="R228" s="83">
        <f>SUM(R7+R37+R55+R81+R107+R113+R125+R139+R152+R161+R170+R178+R204+R213+R222)</f>
        <v>549099028.33000004</v>
      </c>
      <c r="S228" s="92"/>
      <c r="T228" s="92"/>
      <c r="U228" s="92"/>
      <c r="V228" s="83">
        <f>SUM(V7+V37+V55+V81+V107+V113+V125+V139+V152+V161+V170+V178+V204+V213+V222)</f>
        <v>540733448.97000015</v>
      </c>
      <c r="W228" s="84">
        <f t="shared" si="103"/>
        <v>98.476489862777115</v>
      </c>
      <c r="X228" s="99">
        <f t="shared" si="104"/>
        <v>110.66403957982476</v>
      </c>
      <c r="Y228" s="79"/>
    </row>
    <row r="229" spans="1:25" ht="27.6" hidden="1" customHeight="1" x14ac:dyDescent="0.3">
      <c r="A229" s="14"/>
      <c r="B229" s="15"/>
      <c r="C229" s="16"/>
      <c r="D229" s="15"/>
      <c r="E229" s="15"/>
      <c r="F229" s="65" t="s">
        <v>168</v>
      </c>
      <c r="G229" s="115"/>
      <c r="H229" s="132" t="s">
        <v>169</v>
      </c>
      <c r="I229" s="132"/>
      <c r="J229" s="93">
        <f>SUM(J230)</f>
        <v>29585558.100000001</v>
      </c>
      <c r="K229" s="93">
        <f>SUM(K230)</f>
        <v>29585558.100000001</v>
      </c>
      <c r="L229" s="83">
        <f t="shared" si="105"/>
        <v>100</v>
      </c>
      <c r="M229" s="83"/>
      <c r="N229" s="93">
        <f>SUM(N230)</f>
        <v>27651175.98</v>
      </c>
      <c r="O229" s="93">
        <f>SUM(O230)</f>
        <v>26379723.039999999</v>
      </c>
      <c r="P229" s="83">
        <f t="shared" si="106"/>
        <v>95.401812418684699</v>
      </c>
      <c r="Q229" s="83"/>
      <c r="R229" s="83">
        <f t="shared" ref="R229:R234" si="107">SUM(J229,N229)</f>
        <v>57236734.079999998</v>
      </c>
      <c r="S229" s="101"/>
      <c r="T229" s="101"/>
      <c r="U229" s="101"/>
      <c r="V229" s="93">
        <f t="shared" ref="V229:V268" si="108">SUM(K229,O229)</f>
        <v>55965281.140000001</v>
      </c>
      <c r="W229" s="112">
        <f t="shared" ref="W229:W268" si="109">SUM(V229/R229*100)</f>
        <v>97.778606762882589</v>
      </c>
      <c r="X229" s="145"/>
      <c r="Y229" s="79"/>
    </row>
    <row r="230" spans="1:25" ht="27.6" hidden="1" customHeight="1" x14ac:dyDescent="0.3">
      <c r="A230" s="14"/>
      <c r="B230" s="15"/>
      <c r="C230" s="16"/>
      <c r="D230" s="15"/>
      <c r="E230" s="15"/>
      <c r="F230" s="65" t="s">
        <v>170</v>
      </c>
      <c r="G230" s="115"/>
      <c r="H230" s="132" t="s">
        <v>171</v>
      </c>
      <c r="I230" s="132"/>
      <c r="J230" s="93">
        <f>SUM(J231)</f>
        <v>29585558.100000001</v>
      </c>
      <c r="K230" s="93">
        <f>SUM(K231)</f>
        <v>29585558.100000001</v>
      </c>
      <c r="L230" s="83">
        <f t="shared" si="105"/>
        <v>100</v>
      </c>
      <c r="M230" s="83"/>
      <c r="N230" s="133">
        <f>SUM(N231)</f>
        <v>27651175.98</v>
      </c>
      <c r="O230" s="133">
        <f>SUM(O231)</f>
        <v>26379723.039999999</v>
      </c>
      <c r="P230" s="83">
        <f t="shared" si="106"/>
        <v>95.401812418684699</v>
      </c>
      <c r="Q230" s="83"/>
      <c r="R230" s="83">
        <f t="shared" si="107"/>
        <v>57236734.079999998</v>
      </c>
      <c r="S230" s="101"/>
      <c r="T230" s="101"/>
      <c r="U230" s="101"/>
      <c r="V230" s="93">
        <f t="shared" si="108"/>
        <v>55965281.140000001</v>
      </c>
      <c r="W230" s="112">
        <f t="shared" si="109"/>
        <v>97.778606762882589</v>
      </c>
      <c r="X230" s="145"/>
      <c r="Y230" s="79"/>
    </row>
    <row r="231" spans="1:25" ht="14.4" hidden="1" customHeight="1" x14ac:dyDescent="0.3">
      <c r="A231" s="14"/>
      <c r="B231" s="15"/>
      <c r="C231" s="16"/>
      <c r="D231" s="15"/>
      <c r="E231" s="15"/>
      <c r="F231" s="65" t="s">
        <v>184</v>
      </c>
      <c r="G231" s="115"/>
      <c r="H231" s="132" t="s">
        <v>172</v>
      </c>
      <c r="I231" s="132"/>
      <c r="J231" s="133">
        <f>SUM(J232:J234,J242,J250:J255)</f>
        <v>29585558.100000001</v>
      </c>
      <c r="K231" s="133">
        <f>SUM(K232:K234,K242,K250:K255)</f>
        <v>29585558.100000001</v>
      </c>
      <c r="L231" s="83">
        <f t="shared" si="105"/>
        <v>100</v>
      </c>
      <c r="M231" s="83"/>
      <c r="N231" s="133">
        <f>SUM(N256:N267)</f>
        <v>27651175.98</v>
      </c>
      <c r="O231" s="133">
        <f>SUM(O232:O267)</f>
        <v>26379723.039999999</v>
      </c>
      <c r="P231" s="83">
        <f t="shared" si="106"/>
        <v>95.401812418684699</v>
      </c>
      <c r="Q231" s="83"/>
      <c r="R231" s="83">
        <f t="shared" si="107"/>
        <v>57236734.079999998</v>
      </c>
      <c r="S231" s="101"/>
      <c r="T231" s="101"/>
      <c r="U231" s="101"/>
      <c r="V231" s="93">
        <f t="shared" si="108"/>
        <v>55965281.140000001</v>
      </c>
      <c r="W231" s="112">
        <f t="shared" si="109"/>
        <v>97.778606762882589</v>
      </c>
      <c r="X231" s="145"/>
      <c r="Y231" s="79"/>
    </row>
    <row r="232" spans="1:25" ht="15" hidden="1" customHeight="1" x14ac:dyDescent="0.3">
      <c r="A232" s="14"/>
      <c r="B232" s="15"/>
      <c r="C232" s="16"/>
      <c r="D232" s="15"/>
      <c r="E232" s="15"/>
      <c r="F232" s="71" t="s">
        <v>173</v>
      </c>
      <c r="G232" s="115"/>
      <c r="H232" s="127" t="s">
        <v>175</v>
      </c>
      <c r="I232" s="127"/>
      <c r="J232" s="125">
        <v>1770543.08</v>
      </c>
      <c r="K232" s="125">
        <v>1770543.08</v>
      </c>
      <c r="L232" s="134">
        <f t="shared" si="105"/>
        <v>100</v>
      </c>
      <c r="M232" s="134"/>
      <c r="N232" s="125">
        <v>0</v>
      </c>
      <c r="O232" s="125">
        <v>0</v>
      </c>
      <c r="P232" s="83">
        <v>0</v>
      </c>
      <c r="Q232" s="83"/>
      <c r="R232" s="82">
        <f t="shared" si="107"/>
        <v>1770543.08</v>
      </c>
      <c r="S232" s="101"/>
      <c r="T232" s="101"/>
      <c r="U232" s="101"/>
      <c r="V232" s="99">
        <f t="shared" si="108"/>
        <v>1770543.08</v>
      </c>
      <c r="W232" s="84">
        <f t="shared" si="109"/>
        <v>100</v>
      </c>
      <c r="X232" s="145"/>
      <c r="Y232" s="79"/>
    </row>
    <row r="233" spans="1:25" ht="15" hidden="1" customHeight="1" x14ac:dyDescent="0.3">
      <c r="A233" s="14"/>
      <c r="B233" s="15"/>
      <c r="C233" s="16"/>
      <c r="D233" s="15"/>
      <c r="E233" s="15"/>
      <c r="F233" s="71" t="s">
        <v>276</v>
      </c>
      <c r="G233" s="115"/>
      <c r="H233" s="127" t="s">
        <v>360</v>
      </c>
      <c r="I233" s="127"/>
      <c r="J233" s="125">
        <v>64287.08</v>
      </c>
      <c r="K233" s="125">
        <v>64287.08</v>
      </c>
      <c r="L233" s="134">
        <f t="shared" si="105"/>
        <v>100</v>
      </c>
      <c r="M233" s="134"/>
      <c r="N233" s="125"/>
      <c r="O233" s="125"/>
      <c r="P233" s="83"/>
      <c r="Q233" s="83"/>
      <c r="R233" s="82">
        <f t="shared" si="107"/>
        <v>64287.08</v>
      </c>
      <c r="S233" s="101"/>
      <c r="T233" s="101"/>
      <c r="U233" s="101"/>
      <c r="V233" s="99">
        <f t="shared" si="108"/>
        <v>64287.08</v>
      </c>
      <c r="W233" s="84"/>
      <c r="X233" s="145"/>
      <c r="Y233" s="149"/>
    </row>
    <row r="234" spans="1:25" ht="21" hidden="1" customHeight="1" x14ac:dyDescent="0.3">
      <c r="A234" s="14"/>
      <c r="B234" s="15"/>
      <c r="C234" s="16"/>
      <c r="D234" s="15"/>
      <c r="E234" s="15"/>
      <c r="F234" s="71" t="s">
        <v>128</v>
      </c>
      <c r="G234" s="115"/>
      <c r="H234" s="127" t="s">
        <v>174</v>
      </c>
      <c r="I234" s="127"/>
      <c r="J234" s="125">
        <f>SUM(J235:J241)</f>
        <v>23386475.350000001</v>
      </c>
      <c r="K234" s="125">
        <f>SUM(K235:K241)</f>
        <v>23386475.350000001</v>
      </c>
      <c r="L234" s="134">
        <f t="shared" si="105"/>
        <v>100</v>
      </c>
      <c r="M234" s="134"/>
      <c r="N234" s="125">
        <v>0</v>
      </c>
      <c r="O234" s="125">
        <v>0</v>
      </c>
      <c r="P234" s="83">
        <v>0</v>
      </c>
      <c r="Q234" s="83"/>
      <c r="R234" s="82">
        <f t="shared" si="107"/>
        <v>23386475.350000001</v>
      </c>
      <c r="S234" s="101"/>
      <c r="T234" s="101"/>
      <c r="U234" s="101"/>
      <c r="V234" s="99">
        <f t="shared" si="108"/>
        <v>23386475.350000001</v>
      </c>
      <c r="W234" s="84">
        <f t="shared" si="109"/>
        <v>100</v>
      </c>
      <c r="X234" s="145"/>
      <c r="Y234" s="148"/>
    </row>
    <row r="235" spans="1:25" ht="11.4" hidden="1" customHeight="1" x14ac:dyDescent="0.3">
      <c r="A235" s="14"/>
      <c r="B235" s="15"/>
      <c r="C235" s="16"/>
      <c r="D235" s="15"/>
      <c r="E235" s="15"/>
      <c r="F235" s="71" t="s">
        <v>215</v>
      </c>
      <c r="G235" s="115"/>
      <c r="H235" s="127"/>
      <c r="I235" s="127"/>
      <c r="J235" s="125">
        <v>4102340.51</v>
      </c>
      <c r="K235" s="125">
        <v>4102340.51</v>
      </c>
      <c r="L235" s="134">
        <f t="shared" si="105"/>
        <v>100</v>
      </c>
      <c r="M235" s="134"/>
      <c r="N235" s="125"/>
      <c r="O235" s="125"/>
      <c r="P235" s="83"/>
      <c r="Q235" s="83"/>
      <c r="R235" s="82"/>
      <c r="S235" s="101"/>
      <c r="T235" s="101"/>
      <c r="U235" s="101"/>
      <c r="V235" s="99"/>
      <c r="W235" s="84"/>
      <c r="X235" s="113"/>
      <c r="Y235" s="149"/>
    </row>
    <row r="236" spans="1:25" ht="13.8" hidden="1" customHeight="1" x14ac:dyDescent="0.3">
      <c r="A236" s="14"/>
      <c r="B236" s="15"/>
      <c r="C236" s="16"/>
      <c r="D236" s="15"/>
      <c r="E236" s="15"/>
      <c r="F236" s="71" t="s">
        <v>216</v>
      </c>
      <c r="G236" s="115"/>
      <c r="H236" s="127"/>
      <c r="I236" s="127"/>
      <c r="J236" s="125">
        <v>11286803.73</v>
      </c>
      <c r="K236" s="125">
        <v>11286803.73</v>
      </c>
      <c r="L236" s="134">
        <f t="shared" si="105"/>
        <v>100</v>
      </c>
      <c r="M236" s="134"/>
      <c r="N236" s="125"/>
      <c r="O236" s="125"/>
      <c r="P236" s="83"/>
      <c r="Q236" s="83"/>
      <c r="R236" s="82"/>
      <c r="S236" s="101"/>
      <c r="T236" s="101"/>
      <c r="U236" s="101"/>
      <c r="V236" s="99"/>
      <c r="W236" s="84"/>
      <c r="X236" s="113"/>
      <c r="Y236" s="149"/>
    </row>
    <row r="237" spans="1:25" ht="14.4" hidden="1" customHeight="1" x14ac:dyDescent="0.3">
      <c r="A237" s="14"/>
      <c r="B237" s="15"/>
      <c r="C237" s="16"/>
      <c r="D237" s="15"/>
      <c r="E237" s="15"/>
      <c r="F237" s="71" t="s">
        <v>217</v>
      </c>
      <c r="G237" s="115"/>
      <c r="H237" s="127"/>
      <c r="I237" s="127"/>
      <c r="J237" s="125">
        <v>2411019.37</v>
      </c>
      <c r="K237" s="125">
        <v>2411019.37</v>
      </c>
      <c r="L237" s="134">
        <f t="shared" si="105"/>
        <v>100</v>
      </c>
      <c r="M237" s="134"/>
      <c r="N237" s="125"/>
      <c r="O237" s="125"/>
      <c r="P237" s="83"/>
      <c r="Q237" s="83"/>
      <c r="R237" s="82"/>
      <c r="S237" s="101"/>
      <c r="T237" s="101"/>
      <c r="U237" s="101"/>
      <c r="V237" s="99"/>
      <c r="W237" s="84"/>
      <c r="X237" s="113"/>
      <c r="Y237" s="149"/>
    </row>
    <row r="238" spans="1:25" ht="12.6" hidden="1" customHeight="1" x14ac:dyDescent="0.3">
      <c r="A238" s="14"/>
      <c r="B238" s="15"/>
      <c r="C238" s="16"/>
      <c r="D238" s="15"/>
      <c r="E238" s="15"/>
      <c r="F238" s="71" t="s">
        <v>222</v>
      </c>
      <c r="G238" s="115"/>
      <c r="H238" s="127"/>
      <c r="I238" s="127"/>
      <c r="J238" s="125">
        <v>785113.95</v>
      </c>
      <c r="K238" s="125">
        <v>785113.95</v>
      </c>
      <c r="L238" s="134">
        <f t="shared" si="105"/>
        <v>100</v>
      </c>
      <c r="M238" s="134"/>
      <c r="N238" s="125"/>
      <c r="O238" s="125"/>
      <c r="P238" s="83"/>
      <c r="Q238" s="83"/>
      <c r="R238" s="82"/>
      <c r="S238" s="101"/>
      <c r="T238" s="101"/>
      <c r="U238" s="101"/>
      <c r="V238" s="99"/>
      <c r="W238" s="84"/>
      <c r="X238" s="113"/>
      <c r="Y238" s="149"/>
    </row>
    <row r="239" spans="1:25" ht="13.8" hidden="1" customHeight="1" x14ac:dyDescent="0.3">
      <c r="A239" s="14"/>
      <c r="B239" s="15"/>
      <c r="C239" s="16"/>
      <c r="D239" s="15"/>
      <c r="E239" s="15"/>
      <c r="F239" s="71" t="s">
        <v>218</v>
      </c>
      <c r="G239" s="115"/>
      <c r="H239" s="127"/>
      <c r="I239" s="127"/>
      <c r="J239" s="125">
        <v>2400560.2599999998</v>
      </c>
      <c r="K239" s="125">
        <v>2400560.2599999998</v>
      </c>
      <c r="L239" s="134">
        <f t="shared" si="105"/>
        <v>100</v>
      </c>
      <c r="M239" s="134"/>
      <c r="N239" s="125"/>
      <c r="O239" s="125"/>
      <c r="P239" s="83"/>
      <c r="Q239" s="83"/>
      <c r="R239" s="82"/>
      <c r="S239" s="101"/>
      <c r="T239" s="101"/>
      <c r="U239" s="101"/>
      <c r="V239" s="99"/>
      <c r="W239" s="84"/>
      <c r="X239" s="113"/>
      <c r="Y239" s="149"/>
    </row>
    <row r="240" spans="1:25" ht="14.4" hidden="1" customHeight="1" x14ac:dyDescent="0.3">
      <c r="A240" s="14"/>
      <c r="B240" s="15"/>
      <c r="C240" s="16"/>
      <c r="D240" s="15"/>
      <c r="E240" s="15"/>
      <c r="F240" s="71" t="s">
        <v>219</v>
      </c>
      <c r="G240" s="115"/>
      <c r="H240" s="127"/>
      <c r="I240" s="127"/>
      <c r="J240" s="125">
        <v>1127683.8</v>
      </c>
      <c r="K240" s="125">
        <v>1127683.8</v>
      </c>
      <c r="L240" s="134">
        <f t="shared" si="105"/>
        <v>100</v>
      </c>
      <c r="M240" s="134"/>
      <c r="N240" s="125"/>
      <c r="O240" s="125"/>
      <c r="P240" s="83"/>
      <c r="Q240" s="83"/>
      <c r="R240" s="82"/>
      <c r="S240" s="101"/>
      <c r="T240" s="101"/>
      <c r="U240" s="101"/>
      <c r="V240" s="99"/>
      <c r="W240" s="84"/>
      <c r="X240" s="113"/>
      <c r="Y240" s="149"/>
    </row>
    <row r="241" spans="1:25" ht="12.6" hidden="1" customHeight="1" x14ac:dyDescent="0.3">
      <c r="A241" s="14"/>
      <c r="B241" s="15"/>
      <c r="C241" s="16"/>
      <c r="D241" s="15"/>
      <c r="E241" s="15"/>
      <c r="F241" s="71" t="s">
        <v>220</v>
      </c>
      <c r="G241" s="115"/>
      <c r="H241" s="127"/>
      <c r="I241" s="127"/>
      <c r="J241" s="125">
        <v>1272953.73</v>
      </c>
      <c r="K241" s="125">
        <v>1272953.73</v>
      </c>
      <c r="L241" s="134">
        <f t="shared" si="105"/>
        <v>100</v>
      </c>
      <c r="M241" s="134"/>
      <c r="N241" s="125"/>
      <c r="O241" s="125"/>
      <c r="P241" s="83"/>
      <c r="Q241" s="83"/>
      <c r="R241" s="82"/>
      <c r="S241" s="101"/>
      <c r="T241" s="101"/>
      <c r="U241" s="101"/>
      <c r="V241" s="99"/>
      <c r="W241" s="84"/>
      <c r="X241" s="113"/>
      <c r="Y241" s="149"/>
    </row>
    <row r="242" spans="1:25" ht="11.4" hidden="1" customHeight="1" x14ac:dyDescent="0.3">
      <c r="A242" s="14"/>
      <c r="B242" s="15"/>
      <c r="C242" s="16"/>
      <c r="D242" s="15"/>
      <c r="E242" s="15"/>
      <c r="F242" s="71" t="s">
        <v>276</v>
      </c>
      <c r="G242" s="115"/>
      <c r="H242" s="127" t="s">
        <v>360</v>
      </c>
      <c r="I242" s="127"/>
      <c r="J242" s="125">
        <f>SUM(J243:J249)</f>
        <v>1228031.68</v>
      </c>
      <c r="K242" s="125">
        <f>SUM(K243:K249)</f>
        <v>1228031.68</v>
      </c>
      <c r="L242" s="134">
        <f t="shared" si="105"/>
        <v>100</v>
      </c>
      <c r="M242" s="134"/>
      <c r="N242" s="125"/>
      <c r="O242" s="125"/>
      <c r="P242" s="83"/>
      <c r="Q242" s="83"/>
      <c r="R242" s="82">
        <f>SUM(J242,N242)</f>
        <v>1228031.68</v>
      </c>
      <c r="S242" s="101"/>
      <c r="T242" s="101"/>
      <c r="U242" s="101"/>
      <c r="V242" s="99">
        <f t="shared" si="108"/>
        <v>1228031.68</v>
      </c>
      <c r="W242" s="84"/>
      <c r="X242" s="145"/>
      <c r="Y242" s="148"/>
    </row>
    <row r="243" spans="1:25" ht="21" hidden="1" customHeight="1" x14ac:dyDescent="0.3">
      <c r="A243" s="14"/>
      <c r="B243" s="15"/>
      <c r="C243" s="16"/>
      <c r="D243" s="15"/>
      <c r="E243" s="15"/>
      <c r="F243" s="71" t="s">
        <v>215</v>
      </c>
      <c r="G243" s="115"/>
      <c r="H243" s="127"/>
      <c r="I243" s="127"/>
      <c r="J243" s="125">
        <v>187701.55</v>
      </c>
      <c r="K243" s="125">
        <v>187701.55</v>
      </c>
      <c r="L243" s="134"/>
      <c r="M243" s="134"/>
      <c r="N243" s="125"/>
      <c r="O243" s="125"/>
      <c r="P243" s="83"/>
      <c r="Q243" s="83"/>
      <c r="R243" s="82"/>
      <c r="S243" s="101"/>
      <c r="T243" s="101"/>
      <c r="U243" s="101"/>
      <c r="V243" s="99"/>
      <c r="W243" s="84"/>
      <c r="X243" s="113"/>
      <c r="Y243" s="149"/>
    </row>
    <row r="244" spans="1:25" ht="18.600000000000001" hidden="1" customHeight="1" x14ac:dyDescent="0.3">
      <c r="A244" s="14"/>
      <c r="B244" s="15"/>
      <c r="C244" s="16"/>
      <c r="D244" s="15"/>
      <c r="E244" s="15"/>
      <c r="F244" s="71" t="s">
        <v>216</v>
      </c>
      <c r="G244" s="115"/>
      <c r="H244" s="127"/>
      <c r="I244" s="127"/>
      <c r="J244" s="125">
        <v>543564.17000000004</v>
      </c>
      <c r="K244" s="125">
        <v>543564.17000000004</v>
      </c>
      <c r="L244" s="134"/>
      <c r="M244" s="134"/>
      <c r="N244" s="125"/>
      <c r="O244" s="125"/>
      <c r="P244" s="83"/>
      <c r="Q244" s="83"/>
      <c r="R244" s="82"/>
      <c r="S244" s="101"/>
      <c r="T244" s="101"/>
      <c r="U244" s="101"/>
      <c r="V244" s="99"/>
      <c r="W244" s="84"/>
      <c r="X244" s="113"/>
      <c r="Y244" s="149"/>
    </row>
    <row r="245" spans="1:25" ht="18.600000000000001" hidden="1" customHeight="1" x14ac:dyDescent="0.3">
      <c r="A245" s="14"/>
      <c r="B245" s="15"/>
      <c r="C245" s="16"/>
      <c r="D245" s="15"/>
      <c r="E245" s="15"/>
      <c r="F245" s="71" t="s">
        <v>217</v>
      </c>
      <c r="G245" s="115"/>
      <c r="H245" s="127"/>
      <c r="I245" s="127"/>
      <c r="J245" s="125">
        <v>116244.88</v>
      </c>
      <c r="K245" s="125">
        <v>116244.88</v>
      </c>
      <c r="L245" s="134"/>
      <c r="M245" s="134"/>
      <c r="N245" s="125"/>
      <c r="O245" s="125"/>
      <c r="P245" s="83"/>
      <c r="Q245" s="83"/>
      <c r="R245" s="82"/>
      <c r="S245" s="101"/>
      <c r="T245" s="101"/>
      <c r="U245" s="101"/>
      <c r="V245" s="99"/>
      <c r="W245" s="84"/>
      <c r="X245" s="113"/>
      <c r="Y245" s="149"/>
    </row>
    <row r="246" spans="1:25" ht="19.2" hidden="1" customHeight="1" x14ac:dyDescent="0.3">
      <c r="A246" s="14"/>
      <c r="B246" s="15"/>
      <c r="C246" s="16"/>
      <c r="D246" s="15"/>
      <c r="E246" s="15"/>
      <c r="F246" s="71" t="s">
        <v>222</v>
      </c>
      <c r="G246" s="115"/>
      <c r="H246" s="127"/>
      <c r="I246" s="127"/>
      <c r="J246" s="125">
        <v>41354.300000000003</v>
      </c>
      <c r="K246" s="125">
        <v>41354.300000000003</v>
      </c>
      <c r="L246" s="134"/>
      <c r="M246" s="134"/>
      <c r="N246" s="125"/>
      <c r="O246" s="125"/>
      <c r="P246" s="83"/>
      <c r="Q246" s="83"/>
      <c r="R246" s="82"/>
      <c r="S246" s="101"/>
      <c r="T246" s="101"/>
      <c r="U246" s="101"/>
      <c r="V246" s="99"/>
      <c r="W246" s="84"/>
      <c r="X246" s="113"/>
      <c r="Y246" s="149"/>
    </row>
    <row r="247" spans="1:25" ht="19.8" hidden="1" customHeight="1" x14ac:dyDescent="0.3">
      <c r="A247" s="14"/>
      <c r="B247" s="15"/>
      <c r="C247" s="16"/>
      <c r="D247" s="15"/>
      <c r="E247" s="15"/>
      <c r="F247" s="71" t="s">
        <v>218</v>
      </c>
      <c r="G247" s="115"/>
      <c r="H247" s="127"/>
      <c r="I247" s="127"/>
      <c r="J247" s="125">
        <v>113949.83</v>
      </c>
      <c r="K247" s="125">
        <v>113949.83</v>
      </c>
      <c r="L247" s="134"/>
      <c r="M247" s="134"/>
      <c r="N247" s="125"/>
      <c r="O247" s="125"/>
      <c r="P247" s="83"/>
      <c r="Q247" s="83"/>
      <c r="R247" s="82"/>
      <c r="S247" s="101"/>
      <c r="T247" s="101"/>
      <c r="U247" s="101"/>
      <c r="V247" s="99"/>
      <c r="W247" s="84"/>
      <c r="X247" s="113"/>
      <c r="Y247" s="149"/>
    </row>
    <row r="248" spans="1:25" ht="18.600000000000001" hidden="1" customHeight="1" x14ac:dyDescent="0.3">
      <c r="A248" s="14"/>
      <c r="B248" s="15"/>
      <c r="C248" s="16"/>
      <c r="D248" s="15"/>
      <c r="E248" s="15"/>
      <c r="F248" s="71" t="s">
        <v>219</v>
      </c>
      <c r="G248" s="115"/>
      <c r="H248" s="127"/>
      <c r="I248" s="127"/>
      <c r="J248" s="125">
        <v>110468.43</v>
      </c>
      <c r="K248" s="125">
        <v>110468.43</v>
      </c>
      <c r="L248" s="134"/>
      <c r="M248" s="134"/>
      <c r="N248" s="125"/>
      <c r="O248" s="125"/>
      <c r="P248" s="83"/>
      <c r="Q248" s="83"/>
      <c r="R248" s="82"/>
      <c r="S248" s="101"/>
      <c r="T248" s="101"/>
      <c r="U248" s="101"/>
      <c r="V248" s="99"/>
      <c r="W248" s="84"/>
      <c r="X248" s="113"/>
      <c r="Y248" s="149"/>
    </row>
    <row r="249" spans="1:25" ht="17.399999999999999" hidden="1" customHeight="1" x14ac:dyDescent="0.3">
      <c r="A249" s="14"/>
      <c r="B249" s="15"/>
      <c r="C249" s="16"/>
      <c r="D249" s="15"/>
      <c r="E249" s="15"/>
      <c r="F249" s="71" t="s">
        <v>220</v>
      </c>
      <c r="G249" s="115"/>
      <c r="H249" s="127"/>
      <c r="I249" s="127"/>
      <c r="J249" s="125">
        <v>114748.52</v>
      </c>
      <c r="K249" s="125">
        <v>114748.52</v>
      </c>
      <c r="L249" s="134"/>
      <c r="M249" s="134"/>
      <c r="N249" s="125"/>
      <c r="O249" s="125"/>
      <c r="P249" s="83"/>
      <c r="Q249" s="83"/>
      <c r="R249" s="82"/>
      <c r="S249" s="101"/>
      <c r="T249" s="101"/>
      <c r="U249" s="101"/>
      <c r="V249" s="99"/>
      <c r="W249" s="84"/>
      <c r="X249" s="113"/>
      <c r="Y249" s="149"/>
    </row>
    <row r="250" spans="1:25" ht="13.8" hidden="1" customHeight="1" x14ac:dyDescent="0.3">
      <c r="A250" s="14"/>
      <c r="B250" s="15"/>
      <c r="C250" s="16"/>
      <c r="D250" s="15"/>
      <c r="E250" s="15"/>
      <c r="F250" s="71" t="s">
        <v>176</v>
      </c>
      <c r="G250" s="115"/>
      <c r="H250" s="127" t="s">
        <v>177</v>
      </c>
      <c r="I250" s="127"/>
      <c r="J250" s="125">
        <v>1296288.29</v>
      </c>
      <c r="K250" s="125">
        <v>1296288.29</v>
      </c>
      <c r="L250" s="134">
        <f>SUM(K250/J250*100)</f>
        <v>100</v>
      </c>
      <c r="M250" s="134"/>
      <c r="N250" s="125">
        <v>0</v>
      </c>
      <c r="O250" s="125">
        <v>0</v>
      </c>
      <c r="P250" s="83">
        <v>0</v>
      </c>
      <c r="Q250" s="83"/>
      <c r="R250" s="82">
        <f t="shared" ref="R250:R268" si="110">SUM(J250,N250)</f>
        <v>1296288.29</v>
      </c>
      <c r="S250" s="101"/>
      <c r="T250" s="101"/>
      <c r="U250" s="101"/>
      <c r="V250" s="99">
        <f t="shared" si="108"/>
        <v>1296288.29</v>
      </c>
      <c r="W250" s="84">
        <f t="shared" si="109"/>
        <v>100</v>
      </c>
      <c r="X250" s="145"/>
      <c r="Y250" s="149"/>
    </row>
    <row r="251" spans="1:25" ht="14.4" hidden="1" customHeight="1" x14ac:dyDescent="0.3">
      <c r="A251" s="14"/>
      <c r="B251" s="15"/>
      <c r="C251" s="16"/>
      <c r="D251" s="15"/>
      <c r="E251" s="15"/>
      <c r="F251" s="71" t="s">
        <v>178</v>
      </c>
      <c r="G251" s="115"/>
      <c r="H251" s="127" t="s">
        <v>179</v>
      </c>
      <c r="I251" s="127"/>
      <c r="J251" s="125">
        <v>99900</v>
      </c>
      <c r="K251" s="125">
        <v>99900</v>
      </c>
      <c r="L251" s="134">
        <f>SUM(K251/J251*100)</f>
        <v>100</v>
      </c>
      <c r="M251" s="134"/>
      <c r="N251" s="125">
        <v>0</v>
      </c>
      <c r="O251" s="125">
        <v>0</v>
      </c>
      <c r="P251" s="83">
        <v>0</v>
      </c>
      <c r="Q251" s="83"/>
      <c r="R251" s="82">
        <f t="shared" si="110"/>
        <v>99900</v>
      </c>
      <c r="S251" s="101"/>
      <c r="T251" s="101"/>
      <c r="U251" s="101"/>
      <c r="V251" s="99">
        <f t="shared" si="108"/>
        <v>99900</v>
      </c>
      <c r="W251" s="84">
        <f t="shared" si="109"/>
        <v>100</v>
      </c>
      <c r="X251" s="145"/>
      <c r="Y251" s="148"/>
    </row>
    <row r="252" spans="1:25" ht="14.4" hidden="1" customHeight="1" x14ac:dyDescent="0.3">
      <c r="A252" s="14"/>
      <c r="B252" s="15"/>
      <c r="C252" s="16"/>
      <c r="D252" s="15"/>
      <c r="E252" s="15"/>
      <c r="F252" s="71" t="s">
        <v>180</v>
      </c>
      <c r="G252" s="115"/>
      <c r="H252" s="127" t="s">
        <v>181</v>
      </c>
      <c r="I252" s="127"/>
      <c r="J252" s="125">
        <v>1340984.6200000001</v>
      </c>
      <c r="K252" s="125">
        <v>1340984.6200000001</v>
      </c>
      <c r="L252" s="134">
        <f>SUM(K252/J252*100)</f>
        <v>100</v>
      </c>
      <c r="M252" s="134"/>
      <c r="N252" s="125"/>
      <c r="O252" s="125"/>
      <c r="P252" s="83"/>
      <c r="Q252" s="83"/>
      <c r="R252" s="82">
        <f t="shared" si="110"/>
        <v>1340984.6200000001</v>
      </c>
      <c r="S252" s="101"/>
      <c r="T252" s="101"/>
      <c r="U252" s="101"/>
      <c r="V252" s="99">
        <f t="shared" si="108"/>
        <v>1340984.6200000001</v>
      </c>
      <c r="W252" s="84">
        <f t="shared" si="109"/>
        <v>100</v>
      </c>
      <c r="X252" s="145"/>
      <c r="Y252" s="148"/>
    </row>
    <row r="253" spans="1:25" ht="9.6" hidden="1" customHeight="1" x14ac:dyDescent="0.3">
      <c r="A253" s="14"/>
      <c r="B253" s="15"/>
      <c r="C253" s="16"/>
      <c r="D253" s="15"/>
      <c r="E253" s="15"/>
      <c r="F253" s="71" t="s">
        <v>246</v>
      </c>
      <c r="G253" s="115"/>
      <c r="H253" s="127" t="s">
        <v>245</v>
      </c>
      <c r="I253" s="127"/>
      <c r="J253" s="125">
        <v>150000</v>
      </c>
      <c r="K253" s="125">
        <v>150000</v>
      </c>
      <c r="L253" s="134">
        <f>SUM(K253/J253*100)</f>
        <v>100</v>
      </c>
      <c r="M253" s="134"/>
      <c r="N253" s="125">
        <v>0</v>
      </c>
      <c r="O253" s="125">
        <v>0</v>
      </c>
      <c r="P253" s="83">
        <v>0</v>
      </c>
      <c r="Q253" s="83"/>
      <c r="R253" s="82">
        <f t="shared" si="110"/>
        <v>150000</v>
      </c>
      <c r="S253" s="101"/>
      <c r="T253" s="101"/>
      <c r="U253" s="101"/>
      <c r="V253" s="99">
        <f t="shared" si="108"/>
        <v>150000</v>
      </c>
      <c r="W253" s="84">
        <f t="shared" si="109"/>
        <v>100</v>
      </c>
      <c r="X253" s="145"/>
      <c r="Y253" s="148"/>
    </row>
    <row r="254" spans="1:25" ht="17.399999999999999" hidden="1" customHeight="1" x14ac:dyDescent="0.3">
      <c r="A254" s="14"/>
      <c r="B254" s="15"/>
      <c r="C254" s="16"/>
      <c r="D254" s="15"/>
      <c r="E254" s="15"/>
      <c r="F254" s="71" t="s">
        <v>254</v>
      </c>
      <c r="G254" s="115"/>
      <c r="H254" s="127" t="s">
        <v>255</v>
      </c>
      <c r="I254" s="127"/>
      <c r="J254" s="125">
        <v>0</v>
      </c>
      <c r="K254" s="125">
        <v>0</v>
      </c>
      <c r="L254" s="134">
        <v>0</v>
      </c>
      <c r="M254" s="134"/>
      <c r="N254" s="125"/>
      <c r="O254" s="125"/>
      <c r="P254" s="82" t="e">
        <f t="shared" si="106"/>
        <v>#DIV/0!</v>
      </c>
      <c r="Q254" s="82"/>
      <c r="R254" s="82">
        <f t="shared" si="110"/>
        <v>0</v>
      </c>
      <c r="S254" s="101"/>
      <c r="T254" s="101"/>
      <c r="U254" s="101"/>
      <c r="V254" s="99">
        <f t="shared" si="108"/>
        <v>0</v>
      </c>
      <c r="W254" s="84" t="e">
        <f t="shared" si="109"/>
        <v>#DIV/0!</v>
      </c>
      <c r="X254" s="113"/>
      <c r="Y254" s="149"/>
    </row>
    <row r="255" spans="1:25" ht="13.2" hidden="1" customHeight="1" x14ac:dyDescent="0.3">
      <c r="A255" s="14"/>
      <c r="B255" s="15"/>
      <c r="C255" s="16"/>
      <c r="D255" s="15"/>
      <c r="E255" s="15"/>
      <c r="F255" s="71" t="s">
        <v>182</v>
      </c>
      <c r="G255" s="115"/>
      <c r="H255" s="127" t="s">
        <v>183</v>
      </c>
      <c r="I255" s="127"/>
      <c r="J255" s="125">
        <v>249048</v>
      </c>
      <c r="K255" s="125">
        <v>249048</v>
      </c>
      <c r="L255" s="82">
        <f>SUM(K255/J255*100)</f>
        <v>100</v>
      </c>
      <c r="M255" s="82"/>
      <c r="N255" s="125">
        <v>0</v>
      </c>
      <c r="O255" s="125">
        <v>0</v>
      </c>
      <c r="P255" s="83">
        <v>0</v>
      </c>
      <c r="Q255" s="83"/>
      <c r="R255" s="82">
        <f t="shared" si="110"/>
        <v>249048</v>
      </c>
      <c r="S255" s="101"/>
      <c r="T255" s="101"/>
      <c r="U255" s="101"/>
      <c r="V255" s="99">
        <f t="shared" si="108"/>
        <v>249048</v>
      </c>
      <c r="W255" s="84">
        <f t="shared" si="109"/>
        <v>100</v>
      </c>
      <c r="X255" s="145"/>
      <c r="Y255" s="149"/>
    </row>
    <row r="256" spans="1:25" ht="22.8" hidden="1" customHeight="1" x14ac:dyDescent="0.3">
      <c r="A256" s="14"/>
      <c r="B256" s="15"/>
      <c r="C256" s="16"/>
      <c r="D256" s="15"/>
      <c r="E256" s="15"/>
      <c r="F256" s="71" t="s">
        <v>200</v>
      </c>
      <c r="G256" s="115"/>
      <c r="H256" s="127" t="s">
        <v>199</v>
      </c>
      <c r="I256" s="127"/>
      <c r="J256" s="125">
        <v>0</v>
      </c>
      <c r="K256" s="125"/>
      <c r="L256" s="82">
        <v>0</v>
      </c>
      <c r="M256" s="82"/>
      <c r="N256" s="99">
        <v>1110648</v>
      </c>
      <c r="O256" s="99">
        <v>1110648</v>
      </c>
      <c r="P256" s="82">
        <f t="shared" si="106"/>
        <v>100</v>
      </c>
      <c r="Q256" s="82"/>
      <c r="R256" s="82">
        <f t="shared" si="110"/>
        <v>1110648</v>
      </c>
      <c r="S256" s="135"/>
      <c r="T256" s="135"/>
      <c r="U256" s="135"/>
      <c r="V256" s="99">
        <f t="shared" si="108"/>
        <v>1110648</v>
      </c>
      <c r="W256" s="84">
        <f t="shared" si="109"/>
        <v>100</v>
      </c>
      <c r="X256" s="145"/>
      <c r="Y256" s="148"/>
    </row>
    <row r="257" spans="1:25" ht="35.4" hidden="1" customHeight="1" x14ac:dyDescent="0.3">
      <c r="A257" s="14"/>
      <c r="B257" s="15"/>
      <c r="C257" s="16"/>
      <c r="D257" s="15"/>
      <c r="E257" s="15"/>
      <c r="F257" s="71" t="s">
        <v>193</v>
      </c>
      <c r="G257" s="115"/>
      <c r="H257" s="127" t="s">
        <v>194</v>
      </c>
      <c r="I257" s="127"/>
      <c r="J257" s="125">
        <v>0</v>
      </c>
      <c r="K257" s="125"/>
      <c r="L257" s="82">
        <v>0</v>
      </c>
      <c r="M257" s="82"/>
      <c r="N257" s="99">
        <v>12611</v>
      </c>
      <c r="O257" s="99">
        <v>12611</v>
      </c>
      <c r="P257" s="82">
        <f t="shared" si="106"/>
        <v>100</v>
      </c>
      <c r="Q257" s="82"/>
      <c r="R257" s="82">
        <f t="shared" si="110"/>
        <v>12611</v>
      </c>
      <c r="S257" s="135"/>
      <c r="T257" s="135"/>
      <c r="U257" s="135"/>
      <c r="V257" s="99">
        <f t="shared" si="108"/>
        <v>12611</v>
      </c>
      <c r="W257" s="84">
        <f t="shared" si="109"/>
        <v>100</v>
      </c>
      <c r="X257" s="145"/>
      <c r="Y257" s="148"/>
    </row>
    <row r="258" spans="1:25" ht="49.2" hidden="1" customHeight="1" x14ac:dyDescent="0.3">
      <c r="A258" s="14"/>
      <c r="B258" s="15"/>
      <c r="C258" s="16"/>
      <c r="D258" s="15"/>
      <c r="E258" s="15"/>
      <c r="F258" s="71" t="s">
        <v>186</v>
      </c>
      <c r="G258" s="115"/>
      <c r="H258" s="127" t="s">
        <v>185</v>
      </c>
      <c r="I258" s="127"/>
      <c r="J258" s="125">
        <v>0</v>
      </c>
      <c r="K258" s="125"/>
      <c r="L258" s="82">
        <v>0</v>
      </c>
      <c r="M258" s="82"/>
      <c r="N258" s="99">
        <v>2032750</v>
      </c>
      <c r="O258" s="99">
        <v>2032750</v>
      </c>
      <c r="P258" s="82">
        <f t="shared" si="106"/>
        <v>100</v>
      </c>
      <c r="Q258" s="82"/>
      <c r="R258" s="82">
        <f t="shared" si="110"/>
        <v>2032750</v>
      </c>
      <c r="S258" s="135"/>
      <c r="T258" s="135"/>
      <c r="U258" s="135"/>
      <c r="V258" s="99">
        <f t="shared" si="108"/>
        <v>2032750</v>
      </c>
      <c r="W258" s="84">
        <f t="shared" si="109"/>
        <v>100</v>
      </c>
      <c r="X258" s="145"/>
      <c r="Y258" s="149"/>
    </row>
    <row r="259" spans="1:25" ht="25.8" hidden="1" customHeight="1" x14ac:dyDescent="0.3">
      <c r="A259" s="14"/>
      <c r="B259" s="15"/>
      <c r="C259" s="16"/>
      <c r="D259" s="15"/>
      <c r="E259" s="15"/>
      <c r="F259" s="71" t="s">
        <v>361</v>
      </c>
      <c r="G259" s="115"/>
      <c r="H259" s="127" t="s">
        <v>362</v>
      </c>
      <c r="I259" s="127"/>
      <c r="J259" s="125">
        <v>0</v>
      </c>
      <c r="K259" s="125">
        <v>0</v>
      </c>
      <c r="L259" s="82">
        <v>0</v>
      </c>
      <c r="M259" s="82"/>
      <c r="N259" s="99">
        <v>0</v>
      </c>
      <c r="O259" s="99">
        <v>0</v>
      </c>
      <c r="P259" s="82" t="e">
        <f t="shared" si="106"/>
        <v>#DIV/0!</v>
      </c>
      <c r="Q259" s="82"/>
      <c r="R259" s="82">
        <f t="shared" si="110"/>
        <v>0</v>
      </c>
      <c r="S259" s="135"/>
      <c r="T259" s="135"/>
      <c r="U259" s="135"/>
      <c r="V259" s="99">
        <v>0</v>
      </c>
      <c r="W259" s="84">
        <v>0</v>
      </c>
      <c r="X259" s="113"/>
      <c r="Y259" s="149"/>
    </row>
    <row r="260" spans="1:25" ht="24.6" hidden="1" customHeight="1" x14ac:dyDescent="0.3">
      <c r="A260" s="14"/>
      <c r="B260" s="15"/>
      <c r="C260" s="16"/>
      <c r="D260" s="15"/>
      <c r="E260" s="15"/>
      <c r="F260" s="71" t="s">
        <v>188</v>
      </c>
      <c r="G260" s="115"/>
      <c r="H260" s="127" t="s">
        <v>187</v>
      </c>
      <c r="I260" s="127"/>
      <c r="J260" s="125">
        <v>0</v>
      </c>
      <c r="K260" s="125"/>
      <c r="L260" s="82">
        <v>0</v>
      </c>
      <c r="M260" s="82"/>
      <c r="N260" s="99">
        <v>1124208</v>
      </c>
      <c r="O260" s="99">
        <v>1124208</v>
      </c>
      <c r="P260" s="82">
        <f t="shared" si="106"/>
        <v>100</v>
      </c>
      <c r="Q260" s="82"/>
      <c r="R260" s="82">
        <f t="shared" si="110"/>
        <v>1124208</v>
      </c>
      <c r="S260" s="135"/>
      <c r="T260" s="135"/>
      <c r="U260" s="135"/>
      <c r="V260" s="99">
        <f t="shared" si="108"/>
        <v>1124208</v>
      </c>
      <c r="W260" s="84">
        <f t="shared" si="109"/>
        <v>100</v>
      </c>
      <c r="X260" s="145"/>
      <c r="Y260" s="148"/>
    </row>
    <row r="261" spans="1:25" ht="25.8" hidden="1" customHeight="1" x14ac:dyDescent="0.3">
      <c r="A261" s="14"/>
      <c r="B261" s="15"/>
      <c r="C261" s="16"/>
      <c r="D261" s="15"/>
      <c r="E261" s="15"/>
      <c r="F261" s="71" t="s">
        <v>189</v>
      </c>
      <c r="G261" s="115"/>
      <c r="H261" s="127" t="s">
        <v>190</v>
      </c>
      <c r="I261" s="127"/>
      <c r="J261" s="125">
        <v>0</v>
      </c>
      <c r="K261" s="125"/>
      <c r="L261" s="82">
        <v>0</v>
      </c>
      <c r="M261" s="82"/>
      <c r="N261" s="99">
        <v>720707</v>
      </c>
      <c r="O261" s="99">
        <v>720707</v>
      </c>
      <c r="P261" s="82">
        <f t="shared" si="106"/>
        <v>100</v>
      </c>
      <c r="Q261" s="82"/>
      <c r="R261" s="82">
        <f t="shared" si="110"/>
        <v>720707</v>
      </c>
      <c r="S261" s="135"/>
      <c r="T261" s="135"/>
      <c r="U261" s="135"/>
      <c r="V261" s="99">
        <f t="shared" si="108"/>
        <v>720707</v>
      </c>
      <c r="W261" s="84">
        <f t="shared" si="109"/>
        <v>100</v>
      </c>
      <c r="X261" s="145"/>
      <c r="Y261" s="148"/>
    </row>
    <row r="262" spans="1:25" ht="36" hidden="1" customHeight="1" x14ac:dyDescent="0.3">
      <c r="A262" s="14"/>
      <c r="B262" s="15"/>
      <c r="C262" s="16"/>
      <c r="D262" s="15"/>
      <c r="E262" s="15"/>
      <c r="F262" s="71" t="s">
        <v>195</v>
      </c>
      <c r="G262" s="115"/>
      <c r="H262" s="127" t="s">
        <v>196</v>
      </c>
      <c r="I262" s="127"/>
      <c r="J262" s="125">
        <v>0</v>
      </c>
      <c r="K262" s="125"/>
      <c r="L262" s="82">
        <v>0</v>
      </c>
      <c r="M262" s="82"/>
      <c r="N262" s="99">
        <v>233018</v>
      </c>
      <c r="O262" s="125">
        <v>0</v>
      </c>
      <c r="P262" s="82">
        <f t="shared" si="106"/>
        <v>0</v>
      </c>
      <c r="Q262" s="82"/>
      <c r="R262" s="82">
        <f t="shared" si="110"/>
        <v>233018</v>
      </c>
      <c r="S262" s="101"/>
      <c r="T262" s="101"/>
      <c r="U262" s="101"/>
      <c r="V262" s="99">
        <f t="shared" si="108"/>
        <v>0</v>
      </c>
      <c r="W262" s="84">
        <f t="shared" si="109"/>
        <v>0</v>
      </c>
      <c r="X262" s="145"/>
      <c r="Y262" s="148"/>
    </row>
    <row r="263" spans="1:25" ht="22.2" hidden="1" customHeight="1" x14ac:dyDescent="0.3">
      <c r="A263" s="14"/>
      <c r="B263" s="15"/>
      <c r="C263" s="16"/>
      <c r="D263" s="15"/>
      <c r="E263" s="15"/>
      <c r="F263" s="71" t="s">
        <v>191</v>
      </c>
      <c r="G263" s="115"/>
      <c r="H263" s="127" t="s">
        <v>192</v>
      </c>
      <c r="I263" s="127"/>
      <c r="J263" s="125">
        <v>0</v>
      </c>
      <c r="K263" s="125"/>
      <c r="L263" s="82">
        <v>0</v>
      </c>
      <c r="M263" s="82"/>
      <c r="N263" s="99">
        <v>747157</v>
      </c>
      <c r="O263" s="99">
        <v>747157</v>
      </c>
      <c r="P263" s="82">
        <f t="shared" si="106"/>
        <v>100</v>
      </c>
      <c r="Q263" s="82"/>
      <c r="R263" s="82">
        <f t="shared" si="110"/>
        <v>747157</v>
      </c>
      <c r="S263" s="101"/>
      <c r="T263" s="101"/>
      <c r="U263" s="101"/>
      <c r="V263" s="99">
        <f t="shared" si="108"/>
        <v>747157</v>
      </c>
      <c r="W263" s="84">
        <f t="shared" si="109"/>
        <v>100</v>
      </c>
      <c r="X263" s="110"/>
      <c r="Y263" s="136"/>
    </row>
    <row r="264" spans="1:25" ht="36" hidden="1" customHeight="1" x14ac:dyDescent="0.3">
      <c r="A264" s="14"/>
      <c r="B264" s="15"/>
      <c r="C264" s="16"/>
      <c r="D264" s="15"/>
      <c r="E264" s="15"/>
      <c r="F264" s="71" t="s">
        <v>198</v>
      </c>
      <c r="G264" s="115"/>
      <c r="H264" s="127" t="s">
        <v>197</v>
      </c>
      <c r="I264" s="127"/>
      <c r="J264" s="125">
        <v>0</v>
      </c>
      <c r="K264" s="125"/>
      <c r="L264" s="82">
        <v>0</v>
      </c>
      <c r="M264" s="82"/>
      <c r="N264" s="99">
        <v>3836.57</v>
      </c>
      <c r="O264" s="99">
        <v>3836.57</v>
      </c>
      <c r="P264" s="82">
        <f t="shared" ref="P264" si="111">SUM(O264/N264*100)</f>
        <v>100</v>
      </c>
      <c r="Q264" s="82"/>
      <c r="R264" s="82">
        <f t="shared" si="110"/>
        <v>3836.57</v>
      </c>
      <c r="S264" s="101"/>
      <c r="T264" s="101"/>
      <c r="U264" s="101"/>
      <c r="V264" s="99">
        <f t="shared" ref="V264:V266" si="112">SUM(K264,O264)</f>
        <v>3836.57</v>
      </c>
      <c r="W264" s="84">
        <f t="shared" ref="W264:W266" si="113">SUM(V264/R264*100)</f>
        <v>100</v>
      </c>
      <c r="X264" s="110"/>
      <c r="Y264" s="136"/>
    </row>
    <row r="265" spans="1:25" ht="46.2" hidden="1" customHeight="1" x14ac:dyDescent="0.3">
      <c r="A265" s="14"/>
      <c r="B265" s="15"/>
      <c r="C265" s="16"/>
      <c r="D265" s="15"/>
      <c r="E265" s="15"/>
      <c r="F265" s="71" t="s">
        <v>363</v>
      </c>
      <c r="G265" s="115"/>
      <c r="H265" s="127" t="s">
        <v>364</v>
      </c>
      <c r="I265" s="127"/>
      <c r="J265" s="125">
        <v>0</v>
      </c>
      <c r="K265" s="125">
        <v>0</v>
      </c>
      <c r="L265" s="82">
        <v>0</v>
      </c>
      <c r="M265" s="82"/>
      <c r="N265" s="99">
        <v>3223</v>
      </c>
      <c r="O265" s="99">
        <v>0</v>
      </c>
      <c r="P265" s="82">
        <v>0</v>
      </c>
      <c r="Q265" s="82"/>
      <c r="R265" s="82">
        <f t="shared" si="110"/>
        <v>3223</v>
      </c>
      <c r="S265" s="101"/>
      <c r="T265" s="101"/>
      <c r="U265" s="101"/>
      <c r="V265" s="99">
        <v>0</v>
      </c>
      <c r="W265" s="84">
        <v>0</v>
      </c>
      <c r="X265" s="110"/>
      <c r="Y265" s="110"/>
    </row>
    <row r="266" spans="1:25" ht="25.8" hidden="1" customHeight="1" x14ac:dyDescent="0.3">
      <c r="A266" s="14"/>
      <c r="B266" s="15"/>
      <c r="C266" s="16"/>
      <c r="D266" s="15"/>
      <c r="E266" s="15"/>
      <c r="F266" s="71" t="s">
        <v>365</v>
      </c>
      <c r="G266" s="115"/>
      <c r="H266" s="127" t="s">
        <v>366</v>
      </c>
      <c r="I266" s="127"/>
      <c r="J266" s="125"/>
      <c r="K266" s="125"/>
      <c r="L266" s="82"/>
      <c r="M266" s="82"/>
      <c r="N266" s="99">
        <v>20814487.199999999</v>
      </c>
      <c r="O266" s="99">
        <v>19882780.859999999</v>
      </c>
      <c r="P266" s="82">
        <v>0</v>
      </c>
      <c r="Q266" s="82"/>
      <c r="R266" s="82">
        <f t="shared" si="110"/>
        <v>20814487.199999999</v>
      </c>
      <c r="S266" s="101"/>
      <c r="T266" s="101"/>
      <c r="U266" s="101"/>
      <c r="V266" s="99">
        <f t="shared" si="112"/>
        <v>19882780.859999999</v>
      </c>
      <c r="W266" s="84">
        <f t="shared" si="113"/>
        <v>95.523760297106904</v>
      </c>
      <c r="X266" s="110"/>
      <c r="Y266" s="110"/>
    </row>
    <row r="267" spans="1:25" ht="24.6" hidden="1" customHeight="1" x14ac:dyDescent="0.3">
      <c r="A267" s="14"/>
      <c r="B267" s="15"/>
      <c r="C267" s="16"/>
      <c r="D267" s="15"/>
      <c r="E267" s="15"/>
      <c r="F267" s="71" t="s">
        <v>375</v>
      </c>
      <c r="G267" s="115"/>
      <c r="H267" s="127" t="s">
        <v>376</v>
      </c>
      <c r="I267" s="127"/>
      <c r="J267" s="125">
        <v>0</v>
      </c>
      <c r="K267" s="125">
        <v>0</v>
      </c>
      <c r="L267" s="82">
        <v>0</v>
      </c>
      <c r="M267" s="82"/>
      <c r="N267" s="99">
        <v>848530.21</v>
      </c>
      <c r="O267" s="99">
        <v>745024.61</v>
      </c>
      <c r="P267" s="82">
        <f t="shared" si="106"/>
        <v>87.801777853024234</v>
      </c>
      <c r="Q267" s="82"/>
      <c r="R267" s="82">
        <f t="shared" si="110"/>
        <v>848530.21</v>
      </c>
      <c r="S267" s="101"/>
      <c r="T267" s="101"/>
      <c r="U267" s="101"/>
      <c r="V267" s="99">
        <f t="shared" si="108"/>
        <v>745024.61</v>
      </c>
      <c r="W267" s="84">
        <f t="shared" si="109"/>
        <v>87.801777853024234</v>
      </c>
      <c r="X267" s="110"/>
      <c r="Y267" s="110"/>
    </row>
    <row r="268" spans="1:25" ht="17.399999999999999" hidden="1" x14ac:dyDescent="0.3">
      <c r="A268" s="1"/>
      <c r="B268" s="1"/>
      <c r="C268" s="1"/>
      <c r="D268" s="1"/>
      <c r="E268" s="1"/>
      <c r="F268" s="21" t="s">
        <v>202</v>
      </c>
      <c r="G268" s="163"/>
      <c r="H268" s="164"/>
      <c r="I268" s="60"/>
      <c r="J268" s="57" t="e">
        <f>SUM(J228:J229)</f>
        <v>#REF!</v>
      </c>
      <c r="K268" s="57" t="e">
        <f>SUM(K228:K229)</f>
        <v>#REF!</v>
      </c>
      <c r="L268" s="25" t="e">
        <f>SUM(K268/J268*100)</f>
        <v>#REF!</v>
      </c>
      <c r="M268" s="25"/>
      <c r="N268" s="57" t="e">
        <f>SUM(N228:N229)</f>
        <v>#REF!</v>
      </c>
      <c r="O268" s="57" t="e">
        <f>SUM(O228:O229)</f>
        <v>#REF!</v>
      </c>
      <c r="P268" s="25" t="e">
        <f t="shared" si="106"/>
        <v>#REF!</v>
      </c>
      <c r="Q268" s="25"/>
      <c r="R268" s="25" t="e">
        <f t="shared" si="110"/>
        <v>#REF!</v>
      </c>
      <c r="S268" s="54"/>
      <c r="T268" s="54"/>
      <c r="U268" s="54"/>
      <c r="V268" s="38" t="e">
        <f t="shared" si="108"/>
        <v>#REF!</v>
      </c>
      <c r="W268" s="39" t="e">
        <f t="shared" si="109"/>
        <v>#REF!</v>
      </c>
      <c r="X268" s="6"/>
      <c r="Y268" s="6"/>
    </row>
    <row r="269" spans="1:25" x14ac:dyDescent="0.3">
      <c r="F269" s="10"/>
      <c r="G269" s="10"/>
      <c r="H269" s="10"/>
      <c r="I269" s="10"/>
      <c r="J269" s="48"/>
      <c r="K269" s="48"/>
      <c r="L269" s="48"/>
      <c r="M269" s="48"/>
      <c r="N269" s="48"/>
      <c r="O269" s="48"/>
      <c r="P269" s="48"/>
      <c r="Q269" s="48"/>
    </row>
  </sheetData>
  <mergeCells count="25">
    <mergeCell ref="N1:W1"/>
    <mergeCell ref="A3:R3"/>
    <mergeCell ref="Y63:Y64"/>
    <mergeCell ref="Y56:Y57"/>
    <mergeCell ref="Y33:Y34"/>
    <mergeCell ref="B5:E5"/>
    <mergeCell ref="F4:F5"/>
    <mergeCell ref="H4:H5"/>
    <mergeCell ref="Q4:Y4"/>
    <mergeCell ref="I4:L4"/>
    <mergeCell ref="M4:P4"/>
    <mergeCell ref="Y39:Y40"/>
    <mergeCell ref="Y41:Y43"/>
    <mergeCell ref="Y28:Y29"/>
    <mergeCell ref="Y110:Y111"/>
    <mergeCell ref="Y161:Y162"/>
    <mergeCell ref="G268:H268"/>
    <mergeCell ref="Y125:Y126"/>
    <mergeCell ref="F2:Y2"/>
    <mergeCell ref="Y108:Y109"/>
    <mergeCell ref="Y86:Y87"/>
    <mergeCell ref="Y90:Y91"/>
    <mergeCell ref="Y94:Y95"/>
    <mergeCell ref="Y207:Y208"/>
    <mergeCell ref="Y166:Y167"/>
  </mergeCells>
  <pageMargins left="0.23622047244094491" right="0.23622047244094491" top="0.15748031496062992" bottom="0.19685039370078741" header="0.31496062992125984" footer="0.31496062992125984"/>
  <pageSetup paperSize="9" scale="65" fitToWidth="6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2022-05-13T05:14:29Z</dcterms:modified>
</cp:coreProperties>
</file>