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185" windowWidth="14805" windowHeight="693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Лист1!$F$1:$AD$264</definedName>
  </definedNames>
  <calcPr calcId="144525"/>
</workbook>
</file>

<file path=xl/calcChain.xml><?xml version="1.0" encoding="utf-8"?>
<calcChain xmlns="http://schemas.openxmlformats.org/spreadsheetml/2006/main">
  <c r="AB224" i="1" l="1"/>
  <c r="Y224" i="1"/>
  <c r="AB221" i="1"/>
  <c r="Y221" i="1"/>
  <c r="AB157" i="1"/>
  <c r="Y157" i="1"/>
  <c r="Y129" i="1"/>
  <c r="AC121" i="1"/>
  <c r="AA121" i="1"/>
  <c r="Y56" i="1"/>
  <c r="AB209" i="1"/>
  <c r="V221" i="1"/>
  <c r="V177" i="1"/>
  <c r="W121" i="1"/>
  <c r="W214" i="1"/>
  <c r="X214" i="1"/>
  <c r="U209" i="1"/>
  <c r="U85" i="1"/>
  <c r="X84" i="1"/>
  <c r="AA84" i="1"/>
  <c r="AD84" i="1"/>
  <c r="W84" i="1"/>
  <c r="Z84" i="1"/>
  <c r="AC84" i="1"/>
  <c r="T215" i="1"/>
  <c r="T185" i="1"/>
  <c r="U129" i="1"/>
  <c r="W162" i="1" l="1"/>
  <c r="W216" i="1"/>
  <c r="W220" i="1"/>
  <c r="W219" i="1"/>
  <c r="W218" i="1"/>
  <c r="W217" i="1"/>
  <c r="AA162" i="1"/>
  <c r="Z162" i="1"/>
  <c r="AD49" i="1"/>
  <c r="AC49" i="1"/>
  <c r="AD162" i="1"/>
  <c r="AC162" i="1"/>
  <c r="AD220" i="1"/>
  <c r="AC220" i="1"/>
  <c r="AD219" i="1"/>
  <c r="AC219" i="1"/>
  <c r="AD218" i="1"/>
  <c r="AC218" i="1"/>
  <c r="AD217" i="1"/>
  <c r="AC217" i="1"/>
  <c r="AD216" i="1"/>
  <c r="AC216" i="1"/>
  <c r="AA220" i="1"/>
  <c r="Z220" i="1"/>
  <c r="AA219" i="1"/>
  <c r="Z219" i="1"/>
  <c r="AA218" i="1"/>
  <c r="Z218" i="1"/>
  <c r="AA217" i="1"/>
  <c r="Z217" i="1"/>
  <c r="AA216" i="1"/>
  <c r="Z216" i="1"/>
  <c r="AB215" i="1"/>
  <c r="AC215" i="1" s="1"/>
  <c r="Y215" i="1"/>
  <c r="Y209" i="1"/>
  <c r="AB185" i="1"/>
  <c r="AB178" i="1"/>
  <c r="AB168" i="1"/>
  <c r="AB167" i="1" s="1"/>
  <c r="AB142" i="1"/>
  <c r="AB129" i="1"/>
  <c r="AB122" i="1"/>
  <c r="AB113" i="1"/>
  <c r="AB110" i="1"/>
  <c r="AB107" i="1" s="1"/>
  <c r="AB85" i="1"/>
  <c r="AB75" i="1"/>
  <c r="AB69" i="1"/>
  <c r="AB57" i="1"/>
  <c r="AB43" i="1"/>
  <c r="AB40" i="1"/>
  <c r="AB29" i="1"/>
  <c r="AB36" i="1"/>
  <c r="AB17" i="1"/>
  <c r="AB8" i="1"/>
  <c r="Y185" i="1"/>
  <c r="Y178" i="1"/>
  <c r="Y168" i="1"/>
  <c r="Y167" i="1" s="1"/>
  <c r="Y142" i="1"/>
  <c r="Y122" i="1"/>
  <c r="Y113" i="1"/>
  <c r="Y110" i="1"/>
  <c r="Y107" i="1" s="1"/>
  <c r="Y85" i="1"/>
  <c r="Y75" i="1"/>
  <c r="Y69" i="1"/>
  <c r="Y57" i="1"/>
  <c r="Y43" i="1"/>
  <c r="Y40" i="1"/>
  <c r="Y177" i="1" l="1"/>
  <c r="Y39" i="1"/>
  <c r="Z215" i="1"/>
  <c r="AB177" i="1"/>
  <c r="AB56" i="1"/>
  <c r="AB39" i="1"/>
  <c r="AB7" i="1"/>
  <c r="Y36" i="1"/>
  <c r="Y29" i="1"/>
  <c r="Y17" i="1"/>
  <c r="Y8" i="1"/>
  <c r="V215" i="1"/>
  <c r="W215" i="1" s="1"/>
  <c r="V203" i="1"/>
  <c r="V185" i="1"/>
  <c r="V178" i="1"/>
  <c r="V168" i="1"/>
  <c r="V167" i="1" s="1"/>
  <c r="V157" i="1"/>
  <c r="V142" i="1"/>
  <c r="V129" i="1"/>
  <c r="V122" i="1"/>
  <c r="V113" i="1"/>
  <c r="V110" i="1"/>
  <c r="V107" i="1" s="1"/>
  <c r="V75" i="1"/>
  <c r="V69" i="1"/>
  <c r="V57" i="1"/>
  <c r="V56" i="1" s="1"/>
  <c r="V43" i="1"/>
  <c r="V40" i="1"/>
  <c r="V17" i="1"/>
  <c r="V36" i="1"/>
  <c r="V29" i="1"/>
  <c r="V8" i="1"/>
  <c r="U221" i="1"/>
  <c r="U215" i="1"/>
  <c r="AD215" i="1" s="1"/>
  <c r="U203" i="1"/>
  <c r="U185" i="1"/>
  <c r="U178" i="1"/>
  <c r="U168" i="1"/>
  <c r="U167" i="1" s="1"/>
  <c r="U158" i="1"/>
  <c r="U157" i="1" s="1"/>
  <c r="T157" i="1"/>
  <c r="U142" i="1"/>
  <c r="U122" i="1"/>
  <c r="U113" i="1"/>
  <c r="U110" i="1"/>
  <c r="U107" i="1" s="1"/>
  <c r="U75" i="1"/>
  <c r="U69" i="1"/>
  <c r="U57" i="1"/>
  <c r="U56" i="1" s="1"/>
  <c r="U43" i="1"/>
  <c r="U40" i="1"/>
  <c r="U36" i="1"/>
  <c r="U29" i="1"/>
  <c r="U17" i="1"/>
  <c r="U8" i="1"/>
  <c r="T221" i="1"/>
  <c r="T209" i="1"/>
  <c r="T203" i="1"/>
  <c r="T168" i="1"/>
  <c r="T167" i="1" s="1"/>
  <c r="T142" i="1"/>
  <c r="T122" i="1"/>
  <c r="T113" i="1"/>
  <c r="T110" i="1"/>
  <c r="T107" i="1" s="1"/>
  <c r="U177" i="1" l="1"/>
  <c r="AA215" i="1"/>
  <c r="V85" i="1"/>
  <c r="Y7" i="1"/>
  <c r="V7" i="1"/>
  <c r="T57" i="1"/>
  <c r="T75" i="1"/>
  <c r="T69" i="1"/>
  <c r="V39" i="1"/>
  <c r="V224" i="1" s="1"/>
  <c r="U39" i="1"/>
  <c r="T40" i="1"/>
  <c r="U7" i="1"/>
  <c r="T36" i="1"/>
  <c r="T8" i="1"/>
  <c r="T56" i="1" l="1"/>
  <c r="U224" i="1"/>
  <c r="W223" i="1"/>
  <c r="W222" i="1"/>
  <c r="W221" i="1"/>
  <c r="AD208" i="1" l="1"/>
  <c r="AC208" i="1"/>
  <c r="AA208" i="1"/>
  <c r="Z208" i="1"/>
  <c r="X208" i="1"/>
  <c r="W208" i="1"/>
  <c r="AD207" i="1"/>
  <c r="AC207" i="1"/>
  <c r="AA207" i="1"/>
  <c r="Z207" i="1"/>
  <c r="X207" i="1"/>
  <c r="W207" i="1"/>
  <c r="AD206" i="1"/>
  <c r="AC206" i="1"/>
  <c r="AA206" i="1"/>
  <c r="Z206" i="1"/>
  <c r="X206" i="1"/>
  <c r="W206" i="1"/>
  <c r="AD156" i="1"/>
  <c r="AC156" i="1"/>
  <c r="AD155" i="1"/>
  <c r="AC155" i="1"/>
  <c r="AA156" i="1"/>
  <c r="Z156" i="1"/>
  <c r="AA155" i="1"/>
  <c r="Z155" i="1"/>
  <c r="X156" i="1"/>
  <c r="W156" i="1"/>
  <c r="X155" i="1"/>
  <c r="W155" i="1"/>
  <c r="AD120" i="1"/>
  <c r="AC120" i="1"/>
  <c r="AA120" i="1"/>
  <c r="Z120" i="1"/>
  <c r="X120" i="1"/>
  <c r="W120" i="1"/>
  <c r="AD105" i="1"/>
  <c r="AC105" i="1"/>
  <c r="AC104" i="1"/>
  <c r="AD104" i="1"/>
  <c r="AA105" i="1"/>
  <c r="Z105" i="1"/>
  <c r="X105" i="1"/>
  <c r="W105" i="1"/>
  <c r="AD55" i="1"/>
  <c r="AC55" i="1"/>
  <c r="AC53" i="1"/>
  <c r="AD53" i="1"/>
  <c r="AA55" i="1"/>
  <c r="Z55" i="1"/>
  <c r="X55" i="1"/>
  <c r="W55" i="1"/>
  <c r="AA49" i="1"/>
  <c r="Z49" i="1"/>
  <c r="X49" i="1"/>
  <c r="W49" i="1"/>
  <c r="X38" i="1"/>
  <c r="AA38" i="1"/>
  <c r="AD38" i="1"/>
  <c r="W38" i="1"/>
  <c r="Z38" i="1"/>
  <c r="AC38" i="1"/>
  <c r="AC223" i="1"/>
  <c r="AD223" i="1"/>
  <c r="AC222" i="1"/>
  <c r="AD222" i="1"/>
  <c r="AC221" i="1"/>
  <c r="AD221" i="1"/>
  <c r="AC213" i="1"/>
  <c r="AD213" i="1"/>
  <c r="Z223" i="1"/>
  <c r="AA223" i="1"/>
  <c r="Z222" i="1"/>
  <c r="AA222" i="1"/>
  <c r="Z221" i="1"/>
  <c r="AA221" i="1"/>
  <c r="Z213" i="1"/>
  <c r="AA213" i="1"/>
  <c r="X223" i="1" l="1"/>
  <c r="X222" i="1"/>
  <c r="X221" i="1"/>
  <c r="W213" i="1"/>
  <c r="X213" i="1"/>
  <c r="AD212" i="1" l="1"/>
  <c r="AD211" i="1"/>
  <c r="AD210" i="1"/>
  <c r="AD209" i="1"/>
  <c r="AD205" i="1"/>
  <c r="AD204" i="1"/>
  <c r="AD203" i="1"/>
  <c r="AD202" i="1"/>
  <c r="AD201" i="1"/>
  <c r="AD200" i="1"/>
  <c r="AD199" i="1"/>
  <c r="AD198" i="1"/>
  <c r="AD197" i="1"/>
  <c r="AD196" i="1"/>
  <c r="AD195" i="1"/>
  <c r="AD194" i="1"/>
  <c r="AD193" i="1"/>
  <c r="AD192" i="1"/>
  <c r="AD191" i="1"/>
  <c r="AD190" i="1"/>
  <c r="AD189" i="1"/>
  <c r="AD188" i="1"/>
  <c r="AD187" i="1"/>
  <c r="AD186" i="1"/>
  <c r="AD185" i="1"/>
  <c r="AD184" i="1"/>
  <c r="AD183" i="1"/>
  <c r="AD182" i="1"/>
  <c r="AD181" i="1"/>
  <c r="AD180" i="1"/>
  <c r="AD179" i="1"/>
  <c r="AD178" i="1"/>
  <c r="AD177" i="1"/>
  <c r="AD176" i="1"/>
  <c r="AD175" i="1"/>
  <c r="AD174" i="1"/>
  <c r="AD173" i="1"/>
  <c r="AD172" i="1"/>
  <c r="AD171" i="1"/>
  <c r="AD170" i="1"/>
  <c r="AD169" i="1"/>
  <c r="AD168" i="1"/>
  <c r="AD167" i="1"/>
  <c r="AD166" i="1"/>
  <c r="AD165" i="1"/>
  <c r="AD164" i="1"/>
  <c r="AD163" i="1"/>
  <c r="AD161" i="1"/>
  <c r="AD160" i="1"/>
  <c r="AD159" i="1"/>
  <c r="AD158" i="1"/>
  <c r="AD157" i="1"/>
  <c r="AD154" i="1"/>
  <c r="AD153" i="1"/>
  <c r="AD152" i="1"/>
  <c r="AD151" i="1"/>
  <c r="AD150" i="1"/>
  <c r="AD149" i="1"/>
  <c r="AD148" i="1"/>
  <c r="AD147" i="1"/>
  <c r="AD146" i="1"/>
  <c r="AD145" i="1"/>
  <c r="AD144" i="1"/>
  <c r="AD143" i="1"/>
  <c r="AD142" i="1"/>
  <c r="AD141" i="1"/>
  <c r="AD140" i="1"/>
  <c r="AD139" i="1"/>
  <c r="AD138" i="1"/>
  <c r="AD137" i="1"/>
  <c r="AD136" i="1"/>
  <c r="AD135" i="1"/>
  <c r="AD134" i="1"/>
  <c r="AD133" i="1"/>
  <c r="AD132" i="1"/>
  <c r="AD131" i="1"/>
  <c r="AD130" i="1"/>
  <c r="AD129" i="1"/>
  <c r="AD128" i="1"/>
  <c r="AD127" i="1"/>
  <c r="AD126" i="1"/>
  <c r="AD125" i="1"/>
  <c r="AD124" i="1"/>
  <c r="AD123" i="1"/>
  <c r="AD122" i="1"/>
  <c r="AD119" i="1"/>
  <c r="AD118" i="1"/>
  <c r="AD117" i="1"/>
  <c r="AD116" i="1"/>
  <c r="AD115" i="1"/>
  <c r="AD114" i="1"/>
  <c r="AD113" i="1"/>
  <c r="AD112" i="1"/>
  <c r="AD111" i="1"/>
  <c r="AD110" i="1"/>
  <c r="AD109" i="1"/>
  <c r="AD108" i="1"/>
  <c r="AD107" i="1"/>
  <c r="AD103" i="1"/>
  <c r="AD102" i="1"/>
  <c r="AD101" i="1"/>
  <c r="AD100" i="1"/>
  <c r="AD99" i="1"/>
  <c r="AD98" i="1"/>
  <c r="AD97" i="1"/>
  <c r="AD96" i="1"/>
  <c r="AD95" i="1"/>
  <c r="AD94" i="1"/>
  <c r="AD93" i="1"/>
  <c r="AD92" i="1"/>
  <c r="AD91" i="1"/>
  <c r="AD90" i="1"/>
  <c r="AD89" i="1"/>
  <c r="AD88" i="1"/>
  <c r="AD87" i="1"/>
  <c r="AD86" i="1"/>
  <c r="AD85" i="1"/>
  <c r="AD83" i="1"/>
  <c r="AD82" i="1"/>
  <c r="AD81" i="1"/>
  <c r="AD80" i="1"/>
  <c r="AD79" i="1"/>
  <c r="AD78" i="1"/>
  <c r="AD77" i="1"/>
  <c r="AD76" i="1"/>
  <c r="AD75" i="1"/>
  <c r="AD74" i="1"/>
  <c r="AD73" i="1"/>
  <c r="AD72" i="1"/>
  <c r="AD71" i="1"/>
  <c r="AD70" i="1"/>
  <c r="AD69" i="1"/>
  <c r="AD68" i="1"/>
  <c r="AD67" i="1"/>
  <c r="AD66" i="1"/>
  <c r="AD65" i="1"/>
  <c r="AD64" i="1"/>
  <c r="AD63" i="1"/>
  <c r="AD62" i="1"/>
  <c r="AD61" i="1"/>
  <c r="AD60" i="1"/>
  <c r="AD59" i="1"/>
  <c r="AD58" i="1"/>
  <c r="AD57" i="1"/>
  <c r="AD56" i="1"/>
  <c r="AD54" i="1"/>
  <c r="AD52" i="1"/>
  <c r="AD51" i="1"/>
  <c r="AD50" i="1"/>
  <c r="AD48" i="1"/>
  <c r="AD47" i="1"/>
  <c r="AD46" i="1"/>
  <c r="AD45" i="1"/>
  <c r="AD44" i="1"/>
  <c r="AD43" i="1"/>
  <c r="AD42" i="1"/>
  <c r="AD41" i="1"/>
  <c r="AD40" i="1"/>
  <c r="AD39" i="1"/>
  <c r="AD37" i="1"/>
  <c r="AD36" i="1"/>
  <c r="AD35" i="1"/>
  <c r="AD34" i="1"/>
  <c r="AD33" i="1"/>
  <c r="AD32" i="1"/>
  <c r="AD31" i="1"/>
  <c r="AD30" i="1"/>
  <c r="AD29" i="1"/>
  <c r="AD28" i="1"/>
  <c r="AD27" i="1"/>
  <c r="AD26" i="1"/>
  <c r="AD25" i="1"/>
  <c r="AD24" i="1"/>
  <c r="AD23" i="1"/>
  <c r="AD22" i="1"/>
  <c r="AD21" i="1"/>
  <c r="AD20" i="1"/>
  <c r="AD19" i="1"/>
  <c r="AD17" i="1"/>
  <c r="AC212" i="1"/>
  <c r="AC211" i="1"/>
  <c r="AC210" i="1"/>
  <c r="AC209" i="1"/>
  <c r="AC200" i="1"/>
  <c r="AC184" i="1"/>
  <c r="AC176" i="1"/>
  <c r="AC175" i="1"/>
  <c r="AC154" i="1"/>
  <c r="AC153" i="1"/>
  <c r="AC146" i="1"/>
  <c r="AC145" i="1"/>
  <c r="AC116" i="1"/>
  <c r="AC114" i="1"/>
  <c r="AC113" i="1"/>
  <c r="AC111" i="1"/>
  <c r="AC110" i="1"/>
  <c r="AC108" i="1"/>
  <c r="AC107" i="1"/>
  <c r="AC100" i="1"/>
  <c r="AC98" i="1"/>
  <c r="AC97" i="1"/>
  <c r="AC94" i="1"/>
  <c r="AC93" i="1"/>
  <c r="AC92" i="1"/>
  <c r="AC90" i="1"/>
  <c r="AC89" i="1"/>
  <c r="AC88" i="1"/>
  <c r="AC87" i="1"/>
  <c r="AC86" i="1"/>
  <c r="AC82" i="1"/>
  <c r="AC79" i="1"/>
  <c r="AC78" i="1"/>
  <c r="AC76" i="1"/>
  <c r="AC75" i="1"/>
  <c r="AC70" i="1"/>
  <c r="AC69" i="1"/>
  <c r="AC59" i="1"/>
  <c r="AC58" i="1"/>
  <c r="AC57" i="1"/>
  <c r="AC56" i="1"/>
  <c r="AC51" i="1"/>
  <c r="AC50" i="1"/>
  <c r="AC48" i="1"/>
  <c r="AC46" i="1"/>
  <c r="AC44" i="1"/>
  <c r="AC37" i="1"/>
  <c r="AC36" i="1"/>
  <c r="AC33" i="1"/>
  <c r="AC30" i="1"/>
  <c r="AC19" i="1"/>
  <c r="AC18" i="1"/>
  <c r="AC9" i="1"/>
  <c r="AC8" i="1"/>
  <c r="AA212" i="1"/>
  <c r="AA211" i="1"/>
  <c r="AA210" i="1"/>
  <c r="AA209" i="1"/>
  <c r="AA205" i="1"/>
  <c r="AA204" i="1"/>
  <c r="AA203" i="1"/>
  <c r="AA202" i="1"/>
  <c r="AA201" i="1"/>
  <c r="AA200" i="1"/>
  <c r="AA199" i="1"/>
  <c r="AA198" i="1"/>
  <c r="AA197" i="1"/>
  <c r="AA196" i="1"/>
  <c r="AA195" i="1"/>
  <c r="AA194" i="1"/>
  <c r="AA193" i="1"/>
  <c r="AA192" i="1"/>
  <c r="AA191" i="1"/>
  <c r="AA190" i="1"/>
  <c r="AA189" i="1"/>
  <c r="AA188" i="1"/>
  <c r="AA187" i="1"/>
  <c r="AA186" i="1"/>
  <c r="AA185" i="1"/>
  <c r="AA184" i="1"/>
  <c r="AA183" i="1"/>
  <c r="AA182" i="1"/>
  <c r="AA181" i="1"/>
  <c r="AA180" i="1"/>
  <c r="AA179" i="1"/>
  <c r="AA178" i="1"/>
  <c r="AA177" i="1"/>
  <c r="AA176" i="1"/>
  <c r="AA175" i="1"/>
  <c r="AA174" i="1"/>
  <c r="AA173" i="1"/>
  <c r="AA172" i="1"/>
  <c r="AA171" i="1"/>
  <c r="AA170" i="1"/>
  <c r="AA169" i="1"/>
  <c r="AA168" i="1"/>
  <c r="AA167" i="1"/>
  <c r="AA166" i="1"/>
  <c r="AA165" i="1"/>
  <c r="AA164" i="1"/>
  <c r="AA163" i="1"/>
  <c r="AA161" i="1"/>
  <c r="AA160" i="1"/>
  <c r="AA159" i="1"/>
  <c r="AA158" i="1"/>
  <c r="AA157" i="1"/>
  <c r="AA154" i="1"/>
  <c r="AA153" i="1"/>
  <c r="AA152" i="1"/>
  <c r="AA151" i="1"/>
  <c r="AA150" i="1"/>
  <c r="AA149" i="1"/>
  <c r="AA148" i="1"/>
  <c r="AA147" i="1"/>
  <c r="AA146" i="1"/>
  <c r="AA145" i="1"/>
  <c r="AA144" i="1"/>
  <c r="AA143" i="1"/>
  <c r="AA142" i="1"/>
  <c r="AA141" i="1"/>
  <c r="AA140" i="1"/>
  <c r="AA139" i="1"/>
  <c r="AA138" i="1"/>
  <c r="AA137" i="1"/>
  <c r="AA136" i="1"/>
  <c r="AA135" i="1"/>
  <c r="AA134" i="1"/>
  <c r="AA133" i="1"/>
  <c r="AA132" i="1"/>
  <c r="AA131" i="1"/>
  <c r="AA130" i="1"/>
  <c r="AA129" i="1"/>
  <c r="AA128" i="1"/>
  <c r="AA127" i="1"/>
  <c r="AA126" i="1"/>
  <c r="AA125" i="1"/>
  <c r="AA124" i="1"/>
  <c r="AA123" i="1"/>
  <c r="AA122" i="1"/>
  <c r="AA119" i="1"/>
  <c r="AA118" i="1"/>
  <c r="AA117" i="1"/>
  <c r="AA116" i="1"/>
  <c r="AA115" i="1"/>
  <c r="AA114" i="1"/>
  <c r="AA113" i="1"/>
  <c r="AA112" i="1"/>
  <c r="AA111" i="1"/>
  <c r="AA110" i="1"/>
  <c r="AA109" i="1"/>
  <c r="AA108" i="1"/>
  <c r="AA107" i="1"/>
  <c r="AA104" i="1"/>
  <c r="AA103" i="1"/>
  <c r="AA102" i="1"/>
  <c r="AA101" i="1"/>
  <c r="AA100" i="1"/>
  <c r="AA99" i="1"/>
  <c r="AA98" i="1"/>
  <c r="AA97" i="1"/>
  <c r="AA96" i="1"/>
  <c r="AA95" i="1"/>
  <c r="AA94" i="1"/>
  <c r="AA93" i="1"/>
  <c r="AA92" i="1"/>
  <c r="AA91" i="1"/>
  <c r="AA90" i="1"/>
  <c r="AA89" i="1"/>
  <c r="AA88" i="1"/>
  <c r="AA87" i="1"/>
  <c r="AA86" i="1"/>
  <c r="AA85" i="1"/>
  <c r="AA83" i="1"/>
  <c r="AA82" i="1"/>
  <c r="AA81" i="1"/>
  <c r="AA80" i="1"/>
  <c r="AA79" i="1"/>
  <c r="AA78" i="1"/>
  <c r="AA77" i="1"/>
  <c r="AA76" i="1"/>
  <c r="AA75" i="1"/>
  <c r="AA74" i="1"/>
  <c r="AA73" i="1"/>
  <c r="AA72" i="1"/>
  <c r="AA71" i="1"/>
  <c r="AA70" i="1"/>
  <c r="AA69" i="1"/>
  <c r="AA68" i="1"/>
  <c r="AA67" i="1"/>
  <c r="AA66" i="1"/>
  <c r="AA65" i="1"/>
  <c r="AA64" i="1"/>
  <c r="AA63" i="1"/>
  <c r="AA62" i="1"/>
  <c r="AA61" i="1"/>
  <c r="AA60" i="1"/>
  <c r="AA59" i="1"/>
  <c r="AA58" i="1"/>
  <c r="AA57" i="1"/>
  <c r="AA56" i="1"/>
  <c r="AA54" i="1"/>
  <c r="AA53" i="1"/>
  <c r="AA52" i="1"/>
  <c r="AA51" i="1"/>
  <c r="AA50" i="1"/>
  <c r="AA48" i="1"/>
  <c r="AA47" i="1"/>
  <c r="AA46" i="1"/>
  <c r="AA45" i="1"/>
  <c r="AA44" i="1"/>
  <c r="AA43" i="1"/>
  <c r="AA42" i="1"/>
  <c r="AA41" i="1"/>
  <c r="AA40" i="1"/>
  <c r="AA39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A9" i="1"/>
  <c r="AA8" i="1"/>
  <c r="AA7" i="1"/>
  <c r="Z212" i="1"/>
  <c r="Z211" i="1"/>
  <c r="Z210" i="1"/>
  <c r="Z209" i="1"/>
  <c r="Z200" i="1"/>
  <c r="Z184" i="1"/>
  <c r="Z176" i="1"/>
  <c r="Z175" i="1"/>
  <c r="Z154" i="1"/>
  <c r="Z153" i="1"/>
  <c r="Z146" i="1"/>
  <c r="Z145" i="1"/>
  <c r="Z116" i="1"/>
  <c r="Z114" i="1"/>
  <c r="Z113" i="1"/>
  <c r="Z111" i="1"/>
  <c r="Z110" i="1"/>
  <c r="Z108" i="1"/>
  <c r="Z107" i="1"/>
  <c r="Z104" i="1"/>
  <c r="Z100" i="1"/>
  <c r="Z98" i="1"/>
  <c r="Z97" i="1"/>
  <c r="Z94" i="1"/>
  <c r="Z93" i="1"/>
  <c r="Z92" i="1"/>
  <c r="Z90" i="1"/>
  <c r="Z89" i="1"/>
  <c r="Z88" i="1"/>
  <c r="Z87" i="1"/>
  <c r="Z86" i="1"/>
  <c r="Z82" i="1"/>
  <c r="Z79" i="1"/>
  <c r="Z78" i="1"/>
  <c r="Z76" i="1"/>
  <c r="Z75" i="1"/>
  <c r="Z70" i="1"/>
  <c r="Z69" i="1"/>
  <c r="Z59" i="1"/>
  <c r="Z58" i="1"/>
  <c r="Z57" i="1"/>
  <c r="Z56" i="1"/>
  <c r="Z53" i="1"/>
  <c r="Z51" i="1"/>
  <c r="Z50" i="1"/>
  <c r="Z48" i="1"/>
  <c r="Z46" i="1"/>
  <c r="Z44" i="1"/>
  <c r="Z37" i="1"/>
  <c r="Z36" i="1"/>
  <c r="Z33" i="1"/>
  <c r="Z30" i="1"/>
  <c r="Z19" i="1"/>
  <c r="Z18" i="1"/>
  <c r="Z9" i="1"/>
  <c r="Z8" i="1"/>
  <c r="X212" i="1"/>
  <c r="X211" i="1"/>
  <c r="X210" i="1"/>
  <c r="X209" i="1"/>
  <c r="X205" i="1"/>
  <c r="X204" i="1"/>
  <c r="X203" i="1"/>
  <c r="X202" i="1"/>
  <c r="X201" i="1"/>
  <c r="X200" i="1"/>
  <c r="X199" i="1"/>
  <c r="X198" i="1"/>
  <c r="X197" i="1"/>
  <c r="X196" i="1"/>
  <c r="X195" i="1"/>
  <c r="X194" i="1"/>
  <c r="X193" i="1"/>
  <c r="X192" i="1"/>
  <c r="X191" i="1"/>
  <c r="X190" i="1"/>
  <c r="X189" i="1"/>
  <c r="X188" i="1"/>
  <c r="X187" i="1"/>
  <c r="X186" i="1"/>
  <c r="X185" i="1"/>
  <c r="X184" i="1"/>
  <c r="X183" i="1"/>
  <c r="X182" i="1"/>
  <c r="X181" i="1"/>
  <c r="X180" i="1"/>
  <c r="X179" i="1"/>
  <c r="X178" i="1"/>
  <c r="X177" i="1"/>
  <c r="X176" i="1"/>
  <c r="X175" i="1"/>
  <c r="X174" i="1"/>
  <c r="X173" i="1"/>
  <c r="X172" i="1"/>
  <c r="X171" i="1"/>
  <c r="X170" i="1"/>
  <c r="X169" i="1"/>
  <c r="X168" i="1"/>
  <c r="X167" i="1"/>
  <c r="X166" i="1"/>
  <c r="X165" i="1"/>
  <c r="X164" i="1"/>
  <c r="X163" i="1"/>
  <c r="X161" i="1"/>
  <c r="X160" i="1"/>
  <c r="X159" i="1"/>
  <c r="X158" i="1"/>
  <c r="X157" i="1"/>
  <c r="X154" i="1"/>
  <c r="X153" i="1"/>
  <c r="X152" i="1"/>
  <c r="X151" i="1"/>
  <c r="X150" i="1"/>
  <c r="X149" i="1"/>
  <c r="X148" i="1"/>
  <c r="X147" i="1"/>
  <c r="X146" i="1"/>
  <c r="X145" i="1"/>
  <c r="X144" i="1"/>
  <c r="X143" i="1"/>
  <c r="X142" i="1"/>
  <c r="X141" i="1"/>
  <c r="X140" i="1"/>
  <c r="X139" i="1"/>
  <c r="X138" i="1"/>
  <c r="X137" i="1"/>
  <c r="X136" i="1"/>
  <c r="X135" i="1"/>
  <c r="X134" i="1"/>
  <c r="X133" i="1"/>
  <c r="X132" i="1"/>
  <c r="X131" i="1"/>
  <c r="X130" i="1"/>
  <c r="X129" i="1"/>
  <c r="X128" i="1"/>
  <c r="X127" i="1"/>
  <c r="X126" i="1"/>
  <c r="X125" i="1"/>
  <c r="X124" i="1"/>
  <c r="X123" i="1"/>
  <c r="X122" i="1"/>
  <c r="X119" i="1"/>
  <c r="X118" i="1"/>
  <c r="X117" i="1"/>
  <c r="X116" i="1"/>
  <c r="X115" i="1"/>
  <c r="X114" i="1"/>
  <c r="X112" i="1"/>
  <c r="X111" i="1"/>
  <c r="X110" i="1"/>
  <c r="X109" i="1"/>
  <c r="X108" i="1"/>
  <c r="X107" i="1"/>
  <c r="X104" i="1"/>
  <c r="X103" i="1"/>
  <c r="X102" i="1"/>
  <c r="X101" i="1"/>
  <c r="X100" i="1"/>
  <c r="X99" i="1"/>
  <c r="X98" i="1"/>
  <c r="X97" i="1"/>
  <c r="X96" i="1"/>
  <c r="X95" i="1"/>
  <c r="X94" i="1"/>
  <c r="X93" i="1"/>
  <c r="X92" i="1"/>
  <c r="X91" i="1"/>
  <c r="X90" i="1"/>
  <c r="X89" i="1"/>
  <c r="X88" i="1"/>
  <c r="X87" i="1"/>
  <c r="X86" i="1"/>
  <c r="X85" i="1"/>
  <c r="X83" i="1"/>
  <c r="X82" i="1"/>
  <c r="X81" i="1"/>
  <c r="X80" i="1"/>
  <c r="X79" i="1"/>
  <c r="X78" i="1"/>
  <c r="X77" i="1"/>
  <c r="X76" i="1"/>
  <c r="X75" i="1"/>
  <c r="X74" i="1"/>
  <c r="X73" i="1"/>
  <c r="X72" i="1"/>
  <c r="X71" i="1"/>
  <c r="X70" i="1"/>
  <c r="X69" i="1"/>
  <c r="X68" i="1"/>
  <c r="X67" i="1"/>
  <c r="X66" i="1"/>
  <c r="X65" i="1"/>
  <c r="X64" i="1"/>
  <c r="X63" i="1"/>
  <c r="X62" i="1"/>
  <c r="X61" i="1"/>
  <c r="X60" i="1"/>
  <c r="X59" i="1"/>
  <c r="X58" i="1"/>
  <c r="X57" i="1"/>
  <c r="X56" i="1"/>
  <c r="X54" i="1"/>
  <c r="X53" i="1"/>
  <c r="X52" i="1"/>
  <c r="X51" i="1"/>
  <c r="X50" i="1"/>
  <c r="X48" i="1"/>
  <c r="X47" i="1"/>
  <c r="X46" i="1"/>
  <c r="X45" i="1"/>
  <c r="X44" i="1"/>
  <c r="X43" i="1"/>
  <c r="X42" i="1"/>
  <c r="X41" i="1"/>
  <c r="X40" i="1"/>
  <c r="X39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X8" i="1"/>
  <c r="X7" i="1"/>
  <c r="AD7" i="1" s="1"/>
  <c r="W212" i="1"/>
  <c r="W211" i="1"/>
  <c r="W210" i="1"/>
  <c r="W209" i="1"/>
  <c r="W200" i="1"/>
  <c r="W184" i="1"/>
  <c r="W176" i="1"/>
  <c r="W175" i="1"/>
  <c r="W154" i="1"/>
  <c r="W153" i="1"/>
  <c r="W146" i="1"/>
  <c r="W145" i="1"/>
  <c r="W116" i="1"/>
  <c r="W114" i="1"/>
  <c r="W113" i="1"/>
  <c r="W111" i="1"/>
  <c r="W110" i="1"/>
  <c r="W108" i="1"/>
  <c r="W107" i="1"/>
  <c r="W104" i="1"/>
  <c r="W100" i="1"/>
  <c r="W98" i="1"/>
  <c r="W97" i="1"/>
  <c r="W94" i="1"/>
  <c r="W93" i="1"/>
  <c r="W92" i="1"/>
  <c r="W90" i="1"/>
  <c r="W89" i="1"/>
  <c r="W88" i="1"/>
  <c r="W87" i="1"/>
  <c r="W86" i="1"/>
  <c r="W82" i="1"/>
  <c r="W79" i="1"/>
  <c r="W78" i="1"/>
  <c r="W76" i="1"/>
  <c r="W75" i="1"/>
  <c r="W70" i="1"/>
  <c r="W69" i="1"/>
  <c r="W59" i="1"/>
  <c r="W58" i="1"/>
  <c r="W57" i="1"/>
  <c r="W56" i="1"/>
  <c r="W53" i="1"/>
  <c r="W51" i="1"/>
  <c r="W50" i="1"/>
  <c r="W48" i="1"/>
  <c r="W46" i="1"/>
  <c r="W44" i="1"/>
  <c r="W37" i="1"/>
  <c r="W36" i="1"/>
  <c r="W33" i="1"/>
  <c r="W30" i="1"/>
  <c r="W19" i="1"/>
  <c r="W18" i="1"/>
  <c r="W9" i="1"/>
  <c r="W8" i="1"/>
  <c r="AA224" i="1" l="1"/>
  <c r="AD8" i="1"/>
  <c r="AD9" i="1"/>
  <c r="AD10" i="1"/>
  <c r="AD11" i="1"/>
  <c r="AD12" i="1"/>
  <c r="AD13" i="1"/>
  <c r="AD14" i="1"/>
  <c r="AD15" i="1"/>
  <c r="AD16" i="1"/>
  <c r="AD18" i="1"/>
  <c r="X224" i="1"/>
  <c r="AD224" i="1" l="1"/>
  <c r="K134" i="1" l="1"/>
  <c r="J134" i="1"/>
  <c r="T136" i="1"/>
  <c r="L136" i="1"/>
  <c r="O123" i="1"/>
  <c r="O122" i="1" s="1"/>
  <c r="P127" i="1"/>
  <c r="O94" i="1"/>
  <c r="N94" i="1"/>
  <c r="K94" i="1"/>
  <c r="J94" i="1"/>
  <c r="L97" i="1"/>
  <c r="P96" i="1"/>
  <c r="L68" i="1"/>
  <c r="P67" i="1"/>
  <c r="P66" i="1"/>
  <c r="L25" i="1"/>
  <c r="P15" i="1"/>
  <c r="AC128" i="1" l="1"/>
  <c r="W128" i="1"/>
  <c r="Z128" i="1"/>
  <c r="W136" i="1"/>
  <c r="Z136" i="1"/>
  <c r="AC136" i="1"/>
  <c r="P94" i="1"/>
  <c r="T187" i="1"/>
  <c r="W187" i="1" l="1"/>
  <c r="Z187" i="1"/>
  <c r="AC187" i="1"/>
  <c r="O169" i="1"/>
  <c r="O168" i="1" l="1"/>
  <c r="L99" i="1"/>
  <c r="P73" i="1"/>
  <c r="K70" i="1"/>
  <c r="J70" i="1"/>
  <c r="L74" i="1"/>
  <c r="T262" i="1" l="1"/>
  <c r="N123" i="1" l="1"/>
  <c r="P123" i="1" s="1"/>
  <c r="K123" i="1"/>
  <c r="J123" i="1"/>
  <c r="T127" i="1"/>
  <c r="K113" i="1"/>
  <c r="P103" i="1"/>
  <c r="O104" i="1"/>
  <c r="N104" i="1"/>
  <c r="K104" i="1"/>
  <c r="J104" i="1"/>
  <c r="L71" i="1"/>
  <c r="O59" i="1"/>
  <c r="N59" i="1"/>
  <c r="J59" i="1"/>
  <c r="K59" i="1"/>
  <c r="T68" i="1"/>
  <c r="T67" i="1"/>
  <c r="T66" i="1"/>
  <c r="T28" i="1"/>
  <c r="P28" i="1"/>
  <c r="Z127" i="1" l="1"/>
  <c r="AC127" i="1"/>
  <c r="W127" i="1"/>
  <c r="AC66" i="1"/>
  <c r="Z66" i="1"/>
  <c r="W66" i="1"/>
  <c r="AC68" i="1"/>
  <c r="Z68" i="1"/>
  <c r="W68" i="1"/>
  <c r="AC67" i="1"/>
  <c r="Z67" i="1"/>
  <c r="W67" i="1"/>
  <c r="Z28" i="1"/>
  <c r="W28" i="1"/>
  <c r="AC28" i="1"/>
  <c r="N122" i="1"/>
  <c r="P122" i="1" s="1"/>
  <c r="L104" i="1"/>
  <c r="P59" i="1"/>
  <c r="P104" i="1"/>
  <c r="N169" i="1"/>
  <c r="N168" i="1" l="1"/>
  <c r="P169" i="1"/>
  <c r="L248" i="1"/>
  <c r="T248" i="1" l="1"/>
  <c r="T229" i="1"/>
  <c r="N227" i="1"/>
  <c r="K238" i="1"/>
  <c r="J238" i="1"/>
  <c r="T238" i="1" l="1"/>
  <c r="L238" i="1"/>
  <c r="AC248" i="1"/>
  <c r="AC262" i="1"/>
  <c r="T260" i="1"/>
  <c r="P260" i="1"/>
  <c r="P255" i="1"/>
  <c r="L229" i="1"/>
  <c r="T205" i="1"/>
  <c r="O204" i="1"/>
  <c r="N204" i="1"/>
  <c r="N203" i="1" s="1"/>
  <c r="K204" i="1"/>
  <c r="K203" i="1" s="1"/>
  <c r="J204" i="1"/>
  <c r="J203" i="1" s="1"/>
  <c r="P107" i="1"/>
  <c r="O107" i="1"/>
  <c r="T196" i="1"/>
  <c r="K195" i="1"/>
  <c r="J195" i="1"/>
  <c r="L196" i="1"/>
  <c r="T188" i="1"/>
  <c r="L188" i="1"/>
  <c r="K186" i="1"/>
  <c r="J186" i="1"/>
  <c r="L176" i="1"/>
  <c r="T148" i="1"/>
  <c r="L148" i="1"/>
  <c r="K147" i="1"/>
  <c r="J147" i="1"/>
  <c r="T126" i="1"/>
  <c r="T125" i="1"/>
  <c r="P126" i="1"/>
  <c r="L125" i="1"/>
  <c r="K122" i="1"/>
  <c r="T119" i="1"/>
  <c r="T118" i="1"/>
  <c r="T117" i="1"/>
  <c r="T115" i="1"/>
  <c r="L118" i="1"/>
  <c r="L117" i="1"/>
  <c r="L115" i="1"/>
  <c r="J114" i="1"/>
  <c r="J116" i="1"/>
  <c r="L116" i="1" s="1"/>
  <c r="W126" i="1" l="1"/>
  <c r="Z126" i="1"/>
  <c r="AC126" i="1"/>
  <c r="Z196" i="1"/>
  <c r="W196" i="1"/>
  <c r="AC196" i="1"/>
  <c r="Z119" i="1"/>
  <c r="AC119" i="1"/>
  <c r="W119" i="1"/>
  <c r="W205" i="1"/>
  <c r="Z205" i="1"/>
  <c r="AC205" i="1"/>
  <c r="Z115" i="1"/>
  <c r="W115" i="1"/>
  <c r="AC115" i="1"/>
  <c r="W117" i="1"/>
  <c r="Z117" i="1"/>
  <c r="AC117" i="1"/>
  <c r="W148" i="1"/>
  <c r="Z148" i="1"/>
  <c r="AC148" i="1"/>
  <c r="Z188" i="1"/>
  <c r="AC188" i="1"/>
  <c r="W188" i="1"/>
  <c r="W125" i="1"/>
  <c r="Z125" i="1"/>
  <c r="AC125" i="1"/>
  <c r="Z118" i="1"/>
  <c r="AC118" i="1"/>
  <c r="W118" i="1"/>
  <c r="AC260" i="1"/>
  <c r="O203" i="1"/>
  <c r="J113" i="1"/>
  <c r="J98" i="1"/>
  <c r="J102" i="1"/>
  <c r="J100" i="1"/>
  <c r="T96" i="1"/>
  <c r="W203" i="1" l="1"/>
  <c r="Z203" i="1"/>
  <c r="AC203" i="1"/>
  <c r="W204" i="1"/>
  <c r="Z204" i="1"/>
  <c r="AC204" i="1"/>
  <c r="AC96" i="1"/>
  <c r="Z96" i="1"/>
  <c r="W96" i="1"/>
  <c r="T81" i="1"/>
  <c r="J79" i="1"/>
  <c r="T71" i="1"/>
  <c r="T65" i="1"/>
  <c r="T64" i="1"/>
  <c r="T61" i="1"/>
  <c r="T60" i="1"/>
  <c r="K57" i="1"/>
  <c r="J57" i="1"/>
  <c r="L61" i="1"/>
  <c r="L60" i="1"/>
  <c r="T54" i="1"/>
  <c r="J53" i="1"/>
  <c r="O19" i="1"/>
  <c r="O17" i="1" s="1"/>
  <c r="N19" i="1"/>
  <c r="N17" i="1" s="1"/>
  <c r="K19" i="1"/>
  <c r="K17" i="1" s="1"/>
  <c r="J19" i="1"/>
  <c r="J17" i="1" s="1"/>
  <c r="P27" i="1"/>
  <c r="T22" i="1"/>
  <c r="L21" i="1"/>
  <c r="T21" i="1"/>
  <c r="T20" i="1"/>
  <c r="L20" i="1"/>
  <c r="T14" i="1"/>
  <c r="L14" i="1"/>
  <c r="T12" i="1"/>
  <c r="T15" i="1"/>
  <c r="L12" i="1"/>
  <c r="W81" i="1" l="1"/>
  <c r="Z81" i="1"/>
  <c r="AC81" i="1"/>
  <c r="W54" i="1"/>
  <c r="Z54" i="1"/>
  <c r="AC54" i="1"/>
  <c r="AC71" i="1"/>
  <c r="Z71" i="1"/>
  <c r="W71" i="1"/>
  <c r="AC60" i="1"/>
  <c r="Z60" i="1"/>
  <c r="W60" i="1"/>
  <c r="AC61" i="1"/>
  <c r="Z61" i="1"/>
  <c r="W61" i="1"/>
  <c r="AC64" i="1"/>
  <c r="Z64" i="1"/>
  <c r="W64" i="1"/>
  <c r="AC65" i="1"/>
  <c r="Z65" i="1"/>
  <c r="W65" i="1"/>
  <c r="Z15" i="1"/>
  <c r="W15" i="1"/>
  <c r="AC15" i="1"/>
  <c r="AC12" i="1"/>
  <c r="Z12" i="1"/>
  <c r="W12" i="1"/>
  <c r="Z22" i="1"/>
  <c r="W22" i="1"/>
  <c r="AC22" i="1"/>
  <c r="AC20" i="1"/>
  <c r="Z20" i="1"/>
  <c r="W20" i="1"/>
  <c r="AC21" i="1"/>
  <c r="Z21" i="1"/>
  <c r="W21" i="1"/>
  <c r="AC14" i="1"/>
  <c r="Z14" i="1"/>
  <c r="W14" i="1"/>
  <c r="P250" i="1"/>
  <c r="T250" i="1"/>
  <c r="K98" i="1"/>
  <c r="T99" i="1"/>
  <c r="AC99" i="1" l="1"/>
  <c r="Z99" i="1"/>
  <c r="W99" i="1"/>
  <c r="AC250" i="1"/>
  <c r="K189" i="1"/>
  <c r="T192" i="1"/>
  <c r="L192" i="1"/>
  <c r="K201" i="1"/>
  <c r="L202" i="1"/>
  <c r="T24" i="1"/>
  <c r="P24" i="1"/>
  <c r="W192" i="1" l="1"/>
  <c r="Z192" i="1"/>
  <c r="AC192" i="1"/>
  <c r="Z24" i="1"/>
  <c r="AC24" i="1"/>
  <c r="W24" i="1"/>
  <c r="J189" i="1"/>
  <c r="K159" i="1"/>
  <c r="T103" i="1"/>
  <c r="L103" i="1"/>
  <c r="T102" i="1"/>
  <c r="T85" i="1" s="1"/>
  <c r="AC85" i="1" l="1"/>
  <c r="Z85" i="1"/>
  <c r="W85" i="1"/>
  <c r="AC103" i="1"/>
  <c r="Z103" i="1"/>
  <c r="W103" i="1"/>
  <c r="AC102" i="1"/>
  <c r="Z102" i="1"/>
  <c r="W102" i="1"/>
  <c r="L102" i="1"/>
  <c r="L175" i="1"/>
  <c r="P170" i="1"/>
  <c r="O98" i="1"/>
  <c r="O85" i="1" s="1"/>
  <c r="L100" i="1"/>
  <c r="O33" i="1"/>
  <c r="L194" i="1" l="1"/>
  <c r="K193" i="1"/>
  <c r="Z194" i="1" l="1"/>
  <c r="AC194" i="1"/>
  <c r="W194" i="1"/>
  <c r="W193" i="1"/>
  <c r="Z193" i="1"/>
  <c r="AC193" i="1"/>
  <c r="AC201" i="1"/>
  <c r="W201" i="1"/>
  <c r="Z201" i="1"/>
  <c r="W202" i="1"/>
  <c r="AC202" i="1"/>
  <c r="Z202" i="1"/>
  <c r="J201" i="1"/>
  <c r="L201" i="1" l="1"/>
  <c r="J193" i="1"/>
  <c r="T139" i="1"/>
  <c r="T138" i="1"/>
  <c r="T129" i="1" s="1"/>
  <c r="J140" i="1"/>
  <c r="J138" i="1"/>
  <c r="W138" i="1" l="1"/>
  <c r="Z138" i="1"/>
  <c r="AC138" i="1"/>
  <c r="AC140" i="1"/>
  <c r="W140" i="1"/>
  <c r="Z140" i="1"/>
  <c r="Z139" i="1"/>
  <c r="AC139" i="1"/>
  <c r="W139" i="1"/>
  <c r="Z141" i="1"/>
  <c r="W141" i="1"/>
  <c r="AC141" i="1"/>
  <c r="L193" i="1"/>
  <c r="T109" i="1" l="1"/>
  <c r="L109" i="1"/>
  <c r="K108" i="1"/>
  <c r="W109" i="1" l="1"/>
  <c r="AC109" i="1"/>
  <c r="Z109" i="1"/>
  <c r="P137" i="1"/>
  <c r="L146" i="1"/>
  <c r="L145" i="1"/>
  <c r="L135" i="1"/>
  <c r="T166" i="1"/>
  <c r="K165" i="1"/>
  <c r="T165" i="1" s="1"/>
  <c r="T249" i="1"/>
  <c r="L249" i="1"/>
  <c r="W165" i="1" l="1"/>
  <c r="Z165" i="1"/>
  <c r="AC165" i="1"/>
  <c r="Z166" i="1"/>
  <c r="AC166" i="1"/>
  <c r="W166" i="1"/>
  <c r="AC249" i="1"/>
  <c r="L234" i="1"/>
  <c r="O227" i="1" l="1"/>
  <c r="T263" i="1"/>
  <c r="P263" i="1"/>
  <c r="AC263" i="1" l="1"/>
  <c r="T137" i="1"/>
  <c r="T135" i="1"/>
  <c r="O134" i="1"/>
  <c r="N134" i="1"/>
  <c r="W137" i="1" l="1"/>
  <c r="Z137" i="1"/>
  <c r="AC137" i="1"/>
  <c r="Z135" i="1"/>
  <c r="W135" i="1"/>
  <c r="AC135" i="1"/>
  <c r="N129" i="1"/>
  <c r="P134" i="1"/>
  <c r="O129" i="1"/>
  <c r="L134" i="1"/>
  <c r="L237" i="1"/>
  <c r="L236" i="1"/>
  <c r="L235" i="1"/>
  <c r="L233" i="1"/>
  <c r="L232" i="1"/>
  <c r="L231" i="1"/>
  <c r="AC134" i="1" l="1"/>
  <c r="W134" i="1"/>
  <c r="Z134" i="1"/>
  <c r="O57" i="1"/>
  <c r="K230" i="1"/>
  <c r="K227" i="1" s="1"/>
  <c r="J230" i="1"/>
  <c r="J227" i="1" s="1"/>
  <c r="K163" i="1"/>
  <c r="K158" i="1" l="1"/>
  <c r="K157" i="1" s="1"/>
  <c r="O178" i="1" l="1"/>
  <c r="K169" i="1"/>
  <c r="T77" i="1"/>
  <c r="T80" i="1"/>
  <c r="T62" i="1"/>
  <c r="Z80" i="1" l="1"/>
  <c r="W80" i="1"/>
  <c r="AC80" i="1"/>
  <c r="AC62" i="1"/>
  <c r="Z62" i="1"/>
  <c r="W62" i="1"/>
  <c r="AC77" i="1"/>
  <c r="Z77" i="1"/>
  <c r="W77" i="1"/>
  <c r="O167" i="1"/>
  <c r="T183" i="1" l="1"/>
  <c r="T180" i="1"/>
  <c r="P171" i="1"/>
  <c r="P172" i="1"/>
  <c r="T172" i="1"/>
  <c r="T171" i="1"/>
  <c r="O69" i="1"/>
  <c r="K41" i="1"/>
  <c r="K40" i="1" s="1"/>
  <c r="O9" i="1"/>
  <c r="W171" i="1" l="1"/>
  <c r="Z171" i="1"/>
  <c r="AC171" i="1"/>
  <c r="W180" i="1"/>
  <c r="Z180" i="1"/>
  <c r="AC180" i="1"/>
  <c r="Z172" i="1"/>
  <c r="AC172" i="1"/>
  <c r="W172" i="1"/>
  <c r="AC183" i="1"/>
  <c r="W183" i="1"/>
  <c r="Z183" i="1"/>
  <c r="O56" i="1"/>
  <c r="N178" i="1"/>
  <c r="T101" i="1" l="1"/>
  <c r="P168" i="1"/>
  <c r="N98" i="1"/>
  <c r="N85" i="1" s="1"/>
  <c r="P85" i="1" s="1"/>
  <c r="N69" i="1"/>
  <c r="P69" i="1" s="1"/>
  <c r="N57" i="1"/>
  <c r="J30" i="1"/>
  <c r="AC74" i="1" l="1"/>
  <c r="Z74" i="1"/>
  <c r="W74" i="1"/>
  <c r="AC101" i="1"/>
  <c r="Z101" i="1"/>
  <c r="W101" i="1"/>
  <c r="P57" i="1"/>
  <c r="L98" i="1"/>
  <c r="N167" i="1"/>
  <c r="P167" i="1" s="1"/>
  <c r="T230" i="1"/>
  <c r="O226" i="1" l="1"/>
  <c r="O225" i="1" s="1"/>
  <c r="K226" i="1"/>
  <c r="K225" i="1" s="1"/>
  <c r="K198" i="1"/>
  <c r="L197" i="1"/>
  <c r="O189" i="1"/>
  <c r="O185" i="1" s="1"/>
  <c r="O177" i="1" s="1"/>
  <c r="K185" i="1"/>
  <c r="AC195" i="1" l="1"/>
  <c r="W195" i="1"/>
  <c r="Z195" i="1"/>
  <c r="K181" i="1"/>
  <c r="K173" i="1"/>
  <c r="K168" i="1"/>
  <c r="K151" i="1"/>
  <c r="K150" i="1" s="1"/>
  <c r="K143" i="1"/>
  <c r="K132" i="1"/>
  <c r="K130" i="1"/>
  <c r="K111" i="1"/>
  <c r="K110" i="1" s="1"/>
  <c r="K107" i="1" s="1"/>
  <c r="K92" i="1"/>
  <c r="K90" i="1"/>
  <c r="K82" i="1"/>
  <c r="K79" i="1"/>
  <c r="K76" i="1"/>
  <c r="K69" i="1"/>
  <c r="O50" i="1"/>
  <c r="O39" i="1" s="1"/>
  <c r="K46" i="1"/>
  <c r="K44" i="1"/>
  <c r="W168" i="1" l="1"/>
  <c r="Z168" i="1"/>
  <c r="AC168" i="1"/>
  <c r="K85" i="1"/>
  <c r="K129" i="1"/>
  <c r="K167" i="1"/>
  <c r="K142" i="1"/>
  <c r="K75" i="1"/>
  <c r="K56" i="1" s="1"/>
  <c r="K43" i="1"/>
  <c r="K39" i="1" s="1"/>
  <c r="K178" i="1"/>
  <c r="AC167" i="1" l="1"/>
  <c r="W167" i="1"/>
  <c r="Z167" i="1"/>
  <c r="K177" i="1"/>
  <c r="K36" i="1"/>
  <c r="K30" i="1"/>
  <c r="O29" i="1" l="1"/>
  <c r="K33" i="1"/>
  <c r="K29" i="1" s="1"/>
  <c r="O8" i="1"/>
  <c r="T251" i="1"/>
  <c r="T252" i="1"/>
  <c r="T253" i="1"/>
  <c r="T254" i="1"/>
  <c r="T256" i="1"/>
  <c r="T257" i="1"/>
  <c r="T258" i="1"/>
  <c r="T259" i="1"/>
  <c r="T247" i="1"/>
  <c r="T246" i="1"/>
  <c r="T228" i="1"/>
  <c r="T227" i="1"/>
  <c r="T226" i="1"/>
  <c r="T225" i="1"/>
  <c r="T199" i="1"/>
  <c r="T197" i="1"/>
  <c r="T191" i="1"/>
  <c r="T190" i="1"/>
  <c r="T178" i="1"/>
  <c r="T177" i="1" s="1"/>
  <c r="T179" i="1"/>
  <c r="T174" i="1"/>
  <c r="T170" i="1"/>
  <c r="T164" i="1"/>
  <c r="T160" i="1"/>
  <c r="T152" i="1"/>
  <c r="T151" i="1"/>
  <c r="T150" i="1"/>
  <c r="T149" i="1"/>
  <c r="T144" i="1"/>
  <c r="T133" i="1"/>
  <c r="T131" i="1"/>
  <c r="T124" i="1"/>
  <c r="T112" i="1"/>
  <c r="T91" i="1"/>
  <c r="T73" i="1"/>
  <c r="T72" i="1"/>
  <c r="T63" i="1"/>
  <c r="T52" i="1"/>
  <c r="T47" i="1"/>
  <c r="T43" i="1"/>
  <c r="T39" i="1" s="1"/>
  <c r="T42" i="1"/>
  <c r="T35" i="1"/>
  <c r="T34" i="1"/>
  <c r="T29" i="1"/>
  <c r="T27" i="1"/>
  <c r="T26" i="1"/>
  <c r="T10" i="1"/>
  <c r="T11" i="1"/>
  <c r="T13" i="1"/>
  <c r="T16" i="1"/>
  <c r="T23" i="1"/>
  <c r="T25" i="1"/>
  <c r="K9" i="1"/>
  <c r="K8" i="1" s="1"/>
  <c r="P259" i="1"/>
  <c r="P258" i="1"/>
  <c r="P257" i="1"/>
  <c r="P256" i="1"/>
  <c r="P254" i="1"/>
  <c r="P253" i="1"/>
  <c r="P252" i="1"/>
  <c r="P190" i="1"/>
  <c r="P52" i="1"/>
  <c r="P35" i="1"/>
  <c r="P26" i="1"/>
  <c r="P16" i="1"/>
  <c r="Z177" i="1" l="1"/>
  <c r="W177" i="1"/>
  <c r="AC177" i="1"/>
  <c r="O7" i="1"/>
  <c r="O224" i="1" s="1"/>
  <c r="AC39" i="1"/>
  <c r="Z39" i="1"/>
  <c r="W39" i="1"/>
  <c r="AC43" i="1"/>
  <c r="Z43" i="1"/>
  <c r="W43" i="1"/>
  <c r="Z29" i="1"/>
  <c r="W29" i="1"/>
  <c r="AC29" i="1"/>
  <c r="W112" i="1"/>
  <c r="Z112" i="1"/>
  <c r="AC112" i="1"/>
  <c r="W132" i="1"/>
  <c r="Z132" i="1"/>
  <c r="AC132" i="1"/>
  <c r="W149" i="1"/>
  <c r="Z149" i="1"/>
  <c r="AC149" i="1"/>
  <c r="Z159" i="1"/>
  <c r="AC159" i="1"/>
  <c r="W159" i="1"/>
  <c r="W170" i="1"/>
  <c r="Z170" i="1"/>
  <c r="AC170" i="1"/>
  <c r="W181" i="1"/>
  <c r="Z181" i="1"/>
  <c r="AC181" i="1"/>
  <c r="W191" i="1"/>
  <c r="Z191" i="1"/>
  <c r="AC191" i="1"/>
  <c r="AC122" i="1"/>
  <c r="Z122" i="1"/>
  <c r="W122" i="1"/>
  <c r="Z133" i="1"/>
  <c r="AC133" i="1"/>
  <c r="W133" i="1"/>
  <c r="W150" i="1"/>
  <c r="Z150" i="1"/>
  <c r="AC150" i="1"/>
  <c r="AC160" i="1"/>
  <c r="Z160" i="1"/>
  <c r="W160" i="1"/>
  <c r="AC173" i="1"/>
  <c r="W173" i="1"/>
  <c r="Z173" i="1"/>
  <c r="Z182" i="1"/>
  <c r="AC182" i="1"/>
  <c r="W182" i="1"/>
  <c r="W197" i="1"/>
  <c r="Z197" i="1"/>
  <c r="AC197" i="1"/>
  <c r="W123" i="1"/>
  <c r="Z123" i="1"/>
  <c r="AC123" i="1"/>
  <c r="W142" i="1"/>
  <c r="Z142" i="1"/>
  <c r="AC142" i="1"/>
  <c r="Z151" i="1"/>
  <c r="AC151" i="1"/>
  <c r="W151" i="1"/>
  <c r="W161" i="1"/>
  <c r="Z161" i="1"/>
  <c r="AC161" i="1"/>
  <c r="W174" i="1"/>
  <c r="Z174" i="1"/>
  <c r="AC174" i="1"/>
  <c r="W185" i="1"/>
  <c r="Z185" i="1"/>
  <c r="AC185" i="1"/>
  <c r="W198" i="1"/>
  <c r="Z198" i="1"/>
  <c r="AC198" i="1"/>
  <c r="W83" i="1"/>
  <c r="Z83" i="1"/>
  <c r="AC83" i="1"/>
  <c r="W124" i="1"/>
  <c r="Z124" i="1"/>
  <c r="AC124" i="1"/>
  <c r="W143" i="1"/>
  <c r="Z143" i="1"/>
  <c r="AC143" i="1"/>
  <c r="AC152" i="1"/>
  <c r="W152" i="1"/>
  <c r="Z152" i="1"/>
  <c r="W163" i="1"/>
  <c r="Z163" i="1"/>
  <c r="AC163" i="1"/>
  <c r="AC178" i="1"/>
  <c r="W178" i="1"/>
  <c r="Z178" i="1"/>
  <c r="W186" i="1"/>
  <c r="Z186" i="1"/>
  <c r="AC186" i="1"/>
  <c r="W199" i="1"/>
  <c r="Z199" i="1"/>
  <c r="AC199" i="1"/>
  <c r="W91" i="1"/>
  <c r="Z91" i="1"/>
  <c r="AC91" i="1"/>
  <c r="W130" i="1"/>
  <c r="Z130" i="1"/>
  <c r="AC130" i="1"/>
  <c r="W144" i="1"/>
  <c r="Z144" i="1"/>
  <c r="AC144" i="1"/>
  <c r="W157" i="1"/>
  <c r="Z157" i="1"/>
  <c r="AC157" i="1"/>
  <c r="W164" i="1"/>
  <c r="Z164" i="1"/>
  <c r="AC164" i="1"/>
  <c r="AC189" i="1"/>
  <c r="W189" i="1"/>
  <c r="Z189" i="1"/>
  <c r="AC52" i="1"/>
  <c r="W52" i="1"/>
  <c r="Z52" i="1"/>
  <c r="W131" i="1"/>
  <c r="Z131" i="1"/>
  <c r="AC131" i="1"/>
  <c r="Z147" i="1"/>
  <c r="W147" i="1"/>
  <c r="AC147" i="1"/>
  <c r="W158" i="1"/>
  <c r="Z158" i="1"/>
  <c r="AC158" i="1"/>
  <c r="W169" i="1"/>
  <c r="Z169" i="1"/>
  <c r="AC169" i="1"/>
  <c r="W179" i="1"/>
  <c r="Z179" i="1"/>
  <c r="AC179" i="1"/>
  <c r="W190" i="1"/>
  <c r="Z190" i="1"/>
  <c r="AC190" i="1"/>
  <c r="AC73" i="1"/>
  <c r="Z73" i="1"/>
  <c r="W73" i="1"/>
  <c r="AC95" i="1"/>
  <c r="Z95" i="1"/>
  <c r="W95" i="1"/>
  <c r="AC63" i="1"/>
  <c r="Z63" i="1"/>
  <c r="W63" i="1"/>
  <c r="AC72" i="1"/>
  <c r="Z72" i="1"/>
  <c r="W72" i="1"/>
  <c r="W35" i="1"/>
  <c r="AC35" i="1"/>
  <c r="Z35" i="1"/>
  <c r="AC40" i="1"/>
  <c r="Z40" i="1"/>
  <c r="W40" i="1"/>
  <c r="Z41" i="1"/>
  <c r="W41" i="1"/>
  <c r="AC41" i="1"/>
  <c r="W10" i="1"/>
  <c r="AC10" i="1"/>
  <c r="Z10" i="1"/>
  <c r="AC31" i="1"/>
  <c r="Z31" i="1"/>
  <c r="W31" i="1"/>
  <c r="W42" i="1"/>
  <c r="AC42" i="1"/>
  <c r="Z42" i="1"/>
  <c r="AC25" i="1"/>
  <c r="W25" i="1"/>
  <c r="Z25" i="1"/>
  <c r="W23" i="1"/>
  <c r="AC23" i="1"/>
  <c r="Z23" i="1"/>
  <c r="W16" i="1"/>
  <c r="AC16" i="1"/>
  <c r="Z16" i="1"/>
  <c r="AC32" i="1"/>
  <c r="Z32" i="1"/>
  <c r="W32" i="1"/>
  <c r="AC45" i="1"/>
  <c r="Z45" i="1"/>
  <c r="W45" i="1"/>
  <c r="AC26" i="1"/>
  <c r="Z26" i="1"/>
  <c r="W26" i="1"/>
  <c r="AC27" i="1"/>
  <c r="Z27" i="1"/>
  <c r="W27" i="1"/>
  <c r="AC13" i="1"/>
  <c r="Z13" i="1"/>
  <c r="W13" i="1"/>
  <c r="Z11" i="1"/>
  <c r="AC11" i="1"/>
  <c r="W11" i="1"/>
  <c r="Z34" i="1"/>
  <c r="W34" i="1"/>
  <c r="AC34" i="1"/>
  <c r="Z47" i="1"/>
  <c r="W47" i="1"/>
  <c r="AC47" i="1"/>
  <c r="L251" i="1"/>
  <c r="L247" i="1"/>
  <c r="L246" i="1"/>
  <c r="L230" i="1"/>
  <c r="L228" i="1"/>
  <c r="L199" i="1"/>
  <c r="L191" i="1"/>
  <c r="L187" i="1"/>
  <c r="L182" i="1"/>
  <c r="L179" i="1"/>
  <c r="L174" i="1"/>
  <c r="L170" i="1"/>
  <c r="L164" i="1"/>
  <c r="L161" i="1"/>
  <c r="L160" i="1"/>
  <c r="L152" i="1"/>
  <c r="L149" i="1"/>
  <c r="L144" i="1"/>
  <c r="L133" i="1"/>
  <c r="L131" i="1"/>
  <c r="L124" i="1"/>
  <c r="L119" i="1"/>
  <c r="L112" i="1"/>
  <c r="L95" i="1"/>
  <c r="L93" i="1"/>
  <c r="L91" i="1"/>
  <c r="L83" i="1"/>
  <c r="L80" i="1"/>
  <c r="L77" i="1"/>
  <c r="L72" i="1"/>
  <c r="L63" i="1"/>
  <c r="L62" i="1"/>
  <c r="L47" i="1"/>
  <c r="L45" i="1"/>
  <c r="L42" i="1"/>
  <c r="L37" i="1"/>
  <c r="L34" i="1"/>
  <c r="L32" i="1"/>
  <c r="L31" i="1"/>
  <c r="L23" i="1"/>
  <c r="L13" i="1"/>
  <c r="L11" i="1"/>
  <c r="L10" i="1"/>
  <c r="W129" i="1" l="1"/>
  <c r="Z129" i="1"/>
  <c r="AC129" i="1"/>
  <c r="T17" i="1"/>
  <c r="T7" i="1" s="1"/>
  <c r="T224" i="1" s="1"/>
  <c r="O264" i="1"/>
  <c r="K7" i="1"/>
  <c r="K224" i="1" s="1"/>
  <c r="Z7" i="1" l="1"/>
  <c r="W7" i="1"/>
  <c r="AC7" i="1"/>
  <c r="Z17" i="1"/>
  <c r="W17" i="1"/>
  <c r="AC17" i="1"/>
  <c r="AC252" i="1"/>
  <c r="AC258" i="1"/>
  <c r="AC253" i="1"/>
  <c r="AC259" i="1"/>
  <c r="AC257" i="1"/>
  <c r="AC256" i="1"/>
  <c r="AC254" i="1"/>
  <c r="AC251" i="1"/>
  <c r="AC247" i="1"/>
  <c r="AC246" i="1"/>
  <c r="AC230" i="1"/>
  <c r="AC228" i="1"/>
  <c r="AC227" i="1" l="1"/>
  <c r="K264" i="1"/>
  <c r="T264" i="1" s="1"/>
  <c r="N226" i="1"/>
  <c r="P227" i="1"/>
  <c r="J226" i="1"/>
  <c r="L227" i="1"/>
  <c r="J41" i="1"/>
  <c r="Z224" i="1" l="1"/>
  <c r="AC224" i="1"/>
  <c r="W224" i="1"/>
  <c r="J75" i="1"/>
  <c r="L75" i="1" s="1"/>
  <c r="J225" i="1"/>
  <c r="L226" i="1"/>
  <c r="N225" i="1"/>
  <c r="P226" i="1"/>
  <c r="J40" i="1"/>
  <c r="L41" i="1"/>
  <c r="L79" i="1"/>
  <c r="N189" i="1"/>
  <c r="J181" i="1"/>
  <c r="J173" i="1"/>
  <c r="J169" i="1"/>
  <c r="J165" i="1"/>
  <c r="J163" i="1"/>
  <c r="J159" i="1"/>
  <c r="N142" i="1"/>
  <c r="J132" i="1"/>
  <c r="N111" i="1"/>
  <c r="J111" i="1"/>
  <c r="L111" i="1" s="1"/>
  <c r="J92" i="1"/>
  <c r="L92" i="1" s="1"/>
  <c r="J90" i="1"/>
  <c r="J76" i="1"/>
  <c r="J85" i="1" l="1"/>
  <c r="L85" i="1" s="1"/>
  <c r="L94" i="1"/>
  <c r="J69" i="1"/>
  <c r="J185" i="1"/>
  <c r="J158" i="1"/>
  <c r="AC226" i="1"/>
  <c r="L132" i="1"/>
  <c r="L189" i="1"/>
  <c r="L90" i="1"/>
  <c r="P225" i="1"/>
  <c r="L76" i="1"/>
  <c r="L70" i="1"/>
  <c r="L163" i="1"/>
  <c r="L173" i="1"/>
  <c r="J178" i="1"/>
  <c r="L181" i="1"/>
  <c r="L186" i="1"/>
  <c r="N185" i="1"/>
  <c r="N177" i="1" s="1"/>
  <c r="P189" i="1"/>
  <c r="L59" i="1"/>
  <c r="L159" i="1"/>
  <c r="L169" i="1"/>
  <c r="L147" i="1"/>
  <c r="L40" i="1"/>
  <c r="L225" i="1"/>
  <c r="J86" i="1"/>
  <c r="J82" i="1"/>
  <c r="J46" i="1"/>
  <c r="L158" i="1" l="1"/>
  <c r="L178" i="1"/>
  <c r="L82" i="1"/>
  <c r="AC225" i="1"/>
  <c r="P185" i="1"/>
  <c r="L46" i="1"/>
  <c r="L185" i="1"/>
  <c r="J44" i="1"/>
  <c r="L44" i="1" l="1"/>
  <c r="P177" i="1"/>
  <c r="J43" i="1"/>
  <c r="N30" i="1"/>
  <c r="N33" i="1"/>
  <c r="P33" i="1" s="1"/>
  <c r="J33" i="1"/>
  <c r="J29" i="1" s="1"/>
  <c r="L30" i="1"/>
  <c r="P19" i="1"/>
  <c r="N9" i="1"/>
  <c r="P9" i="1" s="1"/>
  <c r="J9" i="1"/>
  <c r="L43" i="1" l="1"/>
  <c r="L9" i="1"/>
  <c r="L33" i="1"/>
  <c r="L17" i="1"/>
  <c r="L19" i="1"/>
  <c r="N29" i="1"/>
  <c r="P29" i="1" s="1"/>
  <c r="J168" i="1"/>
  <c r="J167" i="1" s="1"/>
  <c r="P17" i="1"/>
  <c r="L168" i="1" l="1"/>
  <c r="L123" i="1"/>
  <c r="L29" i="1"/>
  <c r="J122" i="1"/>
  <c r="L167" i="1" l="1"/>
  <c r="L122" i="1"/>
  <c r="N56" i="1"/>
  <c r="P56" i="1" s="1"/>
  <c r="L69" i="1" l="1"/>
  <c r="N51" i="1" l="1"/>
  <c r="J198" i="1" l="1"/>
  <c r="J177" i="1" s="1"/>
  <c r="J151" i="1"/>
  <c r="J51" i="1"/>
  <c r="L151" i="1" l="1"/>
  <c r="L198" i="1"/>
  <c r="J150" i="1"/>
  <c r="J110" i="1"/>
  <c r="J8" i="1"/>
  <c r="L150" i="1" l="1"/>
  <c r="L195" i="1"/>
  <c r="L8" i="1"/>
  <c r="L110" i="1"/>
  <c r="J143" i="1"/>
  <c r="L57" i="1" l="1"/>
  <c r="L177" i="1"/>
  <c r="J142" i="1"/>
  <c r="L143" i="1"/>
  <c r="J157" i="1"/>
  <c r="L157" i="1" l="1"/>
  <c r="L142" i="1"/>
  <c r="N8" i="1" l="1"/>
  <c r="N7" i="1" s="1"/>
  <c r="P8" i="1" l="1"/>
  <c r="J56" i="1" l="1"/>
  <c r="L56" i="1" l="1"/>
  <c r="L114" i="1"/>
  <c r="N50" i="1"/>
  <c r="J50" i="1"/>
  <c r="J36" i="1"/>
  <c r="J39" i="1" l="1"/>
  <c r="L39" i="1" s="1"/>
  <c r="J7" i="1"/>
  <c r="L36" i="1"/>
  <c r="N39" i="1"/>
  <c r="P50" i="1"/>
  <c r="L113" i="1"/>
  <c r="P7" i="1" l="1"/>
  <c r="L7" i="1"/>
  <c r="P39" i="1"/>
  <c r="J108" i="1" l="1"/>
  <c r="J130" i="1"/>
  <c r="J129" i="1" s="1"/>
  <c r="N153" i="1"/>
  <c r="L108" i="1" l="1"/>
  <c r="J107" i="1"/>
  <c r="J224" i="1" s="1"/>
  <c r="L130" i="1"/>
  <c r="N152" i="1"/>
  <c r="N110" i="1"/>
  <c r="L107" i="1" l="1"/>
  <c r="L224" i="1"/>
  <c r="N107" i="1"/>
  <c r="L129" i="1"/>
  <c r="N151" i="1"/>
  <c r="J264" i="1" l="1"/>
  <c r="L264" i="1" s="1"/>
  <c r="N150" i="1"/>
  <c r="N224" i="1" s="1"/>
  <c r="P224" i="1" l="1"/>
  <c r="N264" i="1"/>
  <c r="P264" i="1" l="1"/>
  <c r="AC264" i="1"/>
</calcChain>
</file>

<file path=xl/sharedStrings.xml><?xml version="1.0" encoding="utf-8"?>
<sst xmlns="http://schemas.openxmlformats.org/spreadsheetml/2006/main" count="655" uniqueCount="528">
  <si>
    <t>Код бюджетной классификации</t>
  </si>
  <si>
    <t>ГРБС</t>
  </si>
  <si>
    <t>Рз,Пр</t>
  </si>
  <si>
    <t>ЦСР</t>
  </si>
  <si>
    <t>ВР</t>
  </si>
  <si>
    <t>2.</t>
  </si>
  <si>
    <t>2.1.</t>
  </si>
  <si>
    <t>0701</t>
  </si>
  <si>
    <t>0702</t>
  </si>
  <si>
    <t>0709</t>
  </si>
  <si>
    <t>2.2.</t>
  </si>
  <si>
    <t>3.</t>
  </si>
  <si>
    <t>4.</t>
  </si>
  <si>
    <t>4.2.</t>
  </si>
  <si>
    <t>4.3.</t>
  </si>
  <si>
    <t>5.</t>
  </si>
  <si>
    <t>6.</t>
  </si>
  <si>
    <t>7.</t>
  </si>
  <si>
    <t>8.</t>
  </si>
  <si>
    <t>10.</t>
  </si>
  <si>
    <t>11.</t>
  </si>
  <si>
    <t>10.1.</t>
  </si>
  <si>
    <t>12.</t>
  </si>
  <si>
    <t>13.</t>
  </si>
  <si>
    <t>14.</t>
  </si>
  <si>
    <t>15.</t>
  </si>
  <si>
    <t>15.1.</t>
  </si>
  <si>
    <t>980</t>
  </si>
  <si>
    <t>982</t>
  </si>
  <si>
    <t>0113</t>
  </si>
  <si>
    <t>0801</t>
  </si>
  <si>
    <t>0412</t>
  </si>
  <si>
    <t>977</t>
  </si>
  <si>
    <t>0405</t>
  </si>
  <si>
    <t>1102</t>
  </si>
  <si>
    <t>0409</t>
  </si>
  <si>
    <t>0804</t>
  </si>
  <si>
    <t>Мероприятия</t>
  </si>
  <si>
    <t>0502</t>
  </si>
  <si>
    <t>971</t>
  </si>
  <si>
    <t xml:space="preserve">Администрация Яковлевского муниципального района </t>
  </si>
  <si>
    <t>ведомство</t>
  </si>
  <si>
    <t>целевая статья</t>
  </si>
  <si>
    <t>000</t>
  </si>
  <si>
    <t>0000000</t>
  </si>
  <si>
    <t>Наименование</t>
  </si>
  <si>
    <t>районный бюджет</t>
  </si>
  <si>
    <t>Расходы на обеспечение деятельности (оказание услуг, выполнение работ) муниципальных учреждений</t>
  </si>
  <si>
    <t>Модернизация системы дошкольного образования</t>
  </si>
  <si>
    <t>Мероприятия по укреплению общественной безопасности, профилактике экстремизма и терроризма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</si>
  <si>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</si>
  <si>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Субвенции на реализацию дошкольного, общего и дополнительного образования в муниципальных общеобразовательных учреждениях по основным общеобразовательным программам</t>
  </si>
  <si>
    <t>Создание условий для отдыха, оздоровления, занятости детей и подростков</t>
  </si>
  <si>
    <t>Пенсии за выслугу лет муниципальным служащим Яковлевского района</t>
  </si>
  <si>
    <t>0330000</t>
  </si>
  <si>
    <t>Обеспечение беспрепятственного доступа инвалидов к объектам социальной инфраструктуры и информации</t>
  </si>
  <si>
    <t>Субвенции на компенсацию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</si>
  <si>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Финансовая поддержка субъектов малого и среднего предпринимательства</t>
  </si>
  <si>
    <t>Организация и проведение ежегодного конкурса "Лучший предприниматель года"</t>
  </si>
  <si>
    <t>1542022</t>
  </si>
  <si>
    <t>Проведение мероприятий для детей и молодежи</t>
  </si>
  <si>
    <t>Мероприятия по развитию сельского хозяйства в Яковлевском районе</t>
  </si>
  <si>
    <t>Организационные, технические и технологические мероприятия по энергосбережению и повышению энергетической эффективности учреждений, финансируемых из бюджета Яковлевского района</t>
  </si>
  <si>
    <t>1227005</t>
  </si>
  <si>
    <t>Мероприятия по информационному обеспечению органов местного самоуправления Яковлевского района</t>
  </si>
  <si>
    <t>Организация, проведение и участие в спортивных мероприятиях</t>
  </si>
  <si>
    <t>Организационные, технические и технологические мероприятия по пожарной безопасности учреждений, финансируемых из бюджета Яковлевского района</t>
  </si>
  <si>
    <t>Предоставление социальных выплат молодым семьям - участникам Подпрограммы для приобретения (строительства) жилья</t>
  </si>
  <si>
    <t>0500000</t>
  </si>
  <si>
    <t>Организация проведения социально-значимых культурно-массовых мероприятий</t>
  </si>
  <si>
    <t>Организация и проведение мероприятий по развитию библиотечного дела, популяризации чтения</t>
  </si>
  <si>
    <t>Мероприятия по патриотическому воспитанию граждан Яковлевского района</t>
  </si>
  <si>
    <t>0312008</t>
  </si>
  <si>
    <t>Муниципальное казенное учреждение "Управление культуры, спорта и молодежной политики" Яковлевского муниципального района</t>
  </si>
  <si>
    <t>Мероприятия по обеспечению земельными участками граждан, имеющих трех и более детей под строительство индивидуальных жилых домов</t>
  </si>
  <si>
    <t>0502011</t>
  </si>
  <si>
    <t>Мероприятия по социализации пожилых людей в обществе</t>
  </si>
  <si>
    <t>Субсидии из краевого бюджета бюджетам муниципальных образований Приморского края на капитальный ремонт зданий муниципальных общеобразовательных учреждений</t>
  </si>
  <si>
    <t>Субсидии из краевого бюджета бюджетам муниципальных образований Приморского края на социальные выплаты молодым семьям для приобретения (строительства) жилья экономкласса</t>
  </si>
  <si>
    <t>Субсидии на мероприятия  подпрограммы "Обеспечение жильем молодых семей" в рамках федеральной целевой программы "Жилище" на 2011 - 2015 годы государственной программы Российской Федерации "Обеспечение доступным и  комфортным жильем и коммунальными услугами граждан Россйиской Федерации"</t>
  </si>
  <si>
    <t>0519216</t>
  </si>
  <si>
    <t>0515020</t>
  </si>
  <si>
    <t>Мероприятия по созданию условий для улучшения инвестиционного климата в Яковлевском муниципальном районе</t>
  </si>
  <si>
    <t>985</t>
  </si>
  <si>
    <t>Муниципальное казенное учреждение "Хозяйственное управление по обслуживанию муниципальных учреждений Яковлевского муниципального района"</t>
  </si>
  <si>
    <t>Муниципальное казенное учреждение "Центр обеспечения и сопровождения образования" Яковлевского муниципального района</t>
  </si>
  <si>
    <t>Мероприятия по оценке недвижимости, признании прав в отношении муниципального имущества</t>
  </si>
  <si>
    <t>Содержание муниципального жилищного фонда</t>
  </si>
  <si>
    <t>Содержание территории Яковлевского муниципального района</t>
  </si>
  <si>
    <t>Выравнивание бюджетной обеспеченности поселений из районного фонда финансовой поддержки за счет средств краевого бюджета</t>
  </si>
  <si>
    <t>Выравнивание бюджетной обеспеченности поселений из районного фонда финансовой поддержки за счет средств местного бюджета</t>
  </si>
  <si>
    <t>Содержание и модернизация коммунальной инфраструктуры</t>
  </si>
  <si>
    <t>0415190</t>
  </si>
  <si>
    <t>Иные межбюджетные трансферты на государственную поддержку (грант) комплексного развития региональных и муниципальных учреждений культуры в рамках подпрограммы "искусство" государственной программы Российской Федерации "Развитие культуры и туризма"</t>
  </si>
  <si>
    <t>02 0 00 00000</t>
  </si>
  <si>
    <t>02 1 00 00000</t>
  </si>
  <si>
    <t>02 1 01 20020</t>
  </si>
  <si>
    <t>02 1 01 20030</t>
  </si>
  <si>
    <t>02 1 01 70010</t>
  </si>
  <si>
    <t>02 1 01 93070</t>
  </si>
  <si>
    <t>02 2 00 00000</t>
  </si>
  <si>
    <t>02 1 01 00000</t>
  </si>
  <si>
    <t>02 2 01 00000</t>
  </si>
  <si>
    <t>02 2 01 70010</t>
  </si>
  <si>
    <t>02 2 01 20030</t>
  </si>
  <si>
    <t>02 2 01 93060</t>
  </si>
  <si>
    <t>02 3 00 00000</t>
  </si>
  <si>
    <t xml:space="preserve">02 3 01 00000 </t>
  </si>
  <si>
    <t>02 3 01 70010</t>
  </si>
  <si>
    <t>02 3 02 00000</t>
  </si>
  <si>
    <t>02 3 02 93080</t>
  </si>
  <si>
    <t>02 3 02 20070</t>
  </si>
  <si>
    <t>03 0 00 00000</t>
  </si>
  <si>
    <t>03 1 00 00000</t>
  </si>
  <si>
    <t>03 1 01 00000</t>
  </si>
  <si>
    <t>03 2 00 00000</t>
  </si>
  <si>
    <t>03 3 00 93090</t>
  </si>
  <si>
    <t>04 0 00 00000</t>
  </si>
  <si>
    <t>04 1 00 00000</t>
  </si>
  <si>
    <t>04 1 01 00000</t>
  </si>
  <si>
    <t>04 1 01 70010</t>
  </si>
  <si>
    <t>04 1 01 20090</t>
  </si>
  <si>
    <t>04 2 00 00000</t>
  </si>
  <si>
    <t>04 2 01 00000</t>
  </si>
  <si>
    <t>04 2 01 70010</t>
  </si>
  <si>
    <t>04 2 01 20230</t>
  </si>
  <si>
    <t>04 3 00 00000</t>
  </si>
  <si>
    <t>04 3 01 00000</t>
  </si>
  <si>
    <t>04 3 01 20100</t>
  </si>
  <si>
    <t>05 0 00 00000</t>
  </si>
  <si>
    <t>06 0 00 00000</t>
  </si>
  <si>
    <t>07 0 00 00000</t>
  </si>
  <si>
    <t>08 0 00 00000</t>
  </si>
  <si>
    <t>10 0 00 00000</t>
  </si>
  <si>
    <t>Расходы по обеспечению безопасности дорожного движения</t>
  </si>
  <si>
    <t>11 0 00 00000</t>
  </si>
  <si>
    <t>12 0 00 00000</t>
  </si>
  <si>
    <t>12 1 00 00000</t>
  </si>
  <si>
    <t>12 1 00 70050</t>
  </si>
  <si>
    <t>13 0 00 00000</t>
  </si>
  <si>
    <t>Социальные выплаты на обеспечение жильем граждан, проживающих в сельской местности</t>
  </si>
  <si>
    <t>13 1 01 80060</t>
  </si>
  <si>
    <t>14 0 00 00000</t>
  </si>
  <si>
    <t>14 1 00 00000</t>
  </si>
  <si>
    <t>14 1 01 00000</t>
  </si>
  <si>
    <t>15 0 00 00000</t>
  </si>
  <si>
    <t>15 1 00 00000</t>
  </si>
  <si>
    <t>15 1 01 20190</t>
  </si>
  <si>
    <t>15 1 02 00000</t>
  </si>
  <si>
    <t>Руководство и управление в сфере установленных функций органов местного самоуправления Яковлевского муниципального района</t>
  </si>
  <si>
    <t>15 2 00 00000</t>
  </si>
  <si>
    <t>15 2 01 00000</t>
  </si>
  <si>
    <t>15 2 01 10030</t>
  </si>
  <si>
    <t>15 2 02 00000</t>
  </si>
  <si>
    <t>15 2 02 60030</t>
  </si>
  <si>
    <t>11 2 00 70010</t>
  </si>
  <si>
    <t xml:space="preserve">Основное мероприятие "Реализация образовательных программ дошкольного образования" </t>
  </si>
  <si>
    <t>Основное мероприятие "Реализация программ начального общего, основного общего и среднего образования"</t>
  </si>
  <si>
    <t>Основное мероприятие "Реализация дополнительных общеобразовательных программ и обеспечение условий их предоставления"</t>
  </si>
  <si>
    <t>Основное мероприятие "Организация и обеспечение отдыха и оздоровления детей и подростков"</t>
  </si>
  <si>
    <t>Отдельное мероприятие "Мероприятия по руководству и управлению в сфере образования и сопровождения образовательного процесса"</t>
  </si>
  <si>
    <t>Основное мерпориятие "Мероприятия по адаптации объектов социальной инфраструктуры для обеспечения доступности и получения услуг инвалидами и другими маломобильными группами населения"</t>
  </si>
  <si>
    <t>03 1 01 20080</t>
  </si>
  <si>
    <t>03 2 01 00000</t>
  </si>
  <si>
    <t>03 2 01 80020</t>
  </si>
  <si>
    <t>03 2 02 00000</t>
  </si>
  <si>
    <t>03 2 02 80050</t>
  </si>
  <si>
    <t>Основное мероприятие "Выплата доплат к пенсии"</t>
  </si>
  <si>
    <t>Основное мероприятие "Обеспечение поддержки иннициатив общественной организации"</t>
  </si>
  <si>
    <t>Основное мероприятие "Обеспечение деятельности учреждений культуры"</t>
  </si>
  <si>
    <t>Основное мероприятие "Обеспечение деятельности библиотек"</t>
  </si>
  <si>
    <t>Основное мероприятие "Организация мероприятий, направленных на патриотическое воспитание граждан"</t>
  </si>
  <si>
    <t>Отдельное мероприятие "Мероприятие по осуществлению руководства и управления в сфере культуры"</t>
  </si>
  <si>
    <t>Основное мероприятие "Содержание и ремонт памятников и объектов культурного наследия"</t>
  </si>
  <si>
    <t>04 3 02 00000</t>
  </si>
  <si>
    <t>04 3 02 20320</t>
  </si>
  <si>
    <t>Отдельное мероприятия "Содержание муниципального жилищного фонда"</t>
  </si>
  <si>
    <t>Отдельное мероприятияе "Содержание территории Яковлевского муниципального района"</t>
  </si>
  <si>
    <t>Основное мероприятие "Организация выполнения и осуществления мер пожарной безопасности в Яковлевском муниципальном районе"</t>
  </si>
  <si>
    <t>Отдельное мероприятие "Развитие физической культуры и спорта"</t>
  </si>
  <si>
    <t>Отдельное мероприятие "Содержание дорожной сети"</t>
  </si>
  <si>
    <t>Отдельное мероприятие "Обеспечение безопасности дорожного движения"</t>
  </si>
  <si>
    <t>Отдельное мероприятие "Обеспечение органов местного самоуправления Яковлевского муниципального района средствами вычислительной техники, лицензионных программных средств"</t>
  </si>
  <si>
    <t>Отдельное мероприятие "Организационные и технические мероприятия по энергосбережению и повышению энергетической эффективности учреждений, финансируемых из бюджета Яковлевского муниципального района"</t>
  </si>
  <si>
    <t>Отдельное мероприятие «Мероприятия по оказанию информационно-консультационной помощи сельскохозяйственным товаропроизводителям»</t>
  </si>
  <si>
    <t>Отдельное мероприятие "Проведение мероприятий для детей и молодежи"</t>
  </si>
  <si>
    <t>Основное мероприятие "Формирование положительного образа предпринимателя, популяризация роли предпринимательства"</t>
  </si>
  <si>
    <t>15 1 02 20200</t>
  </si>
  <si>
    <t>Основное мероприятие «Управление бюджетным процессом»</t>
  </si>
  <si>
    <t>Основное мероприятие «Совершенствование межбюджетных отношений в Яковлевском муниципальном районе»</t>
  </si>
  <si>
    <t>Непрограммные направления деятельности органов местного самоуправления</t>
  </si>
  <si>
    <t>99 0 00 00000</t>
  </si>
  <si>
    <t>Мероприятия непрограммных направлений деятельности органов местного самоуправления</t>
  </si>
  <si>
    <t>99 9 00 00000</t>
  </si>
  <si>
    <t>99 9 99 00000</t>
  </si>
  <si>
    <t>Глава Яковлевского муниципального района</t>
  </si>
  <si>
    <t>99 9 99 10030</t>
  </si>
  <si>
    <t>99 9 99 10010</t>
  </si>
  <si>
    <t>Председатель представительного органа муниципального образованя</t>
  </si>
  <si>
    <t>99 9 99 10040</t>
  </si>
  <si>
    <t>Депутаты представительного органа муниципального образования</t>
  </si>
  <si>
    <t>99 9 99 10050</t>
  </si>
  <si>
    <t>Председатель Контрольно-счетной палаты</t>
  </si>
  <si>
    <t>99 9 99 10060</t>
  </si>
  <si>
    <t>Резервный фонд администрации Яковлевского муниципального района</t>
  </si>
  <si>
    <t>99 9 99 20310</t>
  </si>
  <si>
    <t>Непрограммные мероприятия</t>
  </si>
  <si>
    <t>99 9 99 59300</t>
  </si>
  <si>
    <t>Осуществление переданных органам государственной власти субъектов Российской Федерации в соответствии с пунком 1 статьи 4 Федерального закона от 15 ноября 1997 года № 143-ФЗ "Об актах гражданского состояния" полномочий Российской Федерации по государственной регистрации актов гражданского состояния</t>
  </si>
  <si>
    <t>99 9 99 93010</t>
  </si>
  <si>
    <t>Субвенции на создание и обеспечение деятельности комиссий по делам несовершеннолетних и защите их прав</t>
  </si>
  <si>
    <t>Субвенции на реализацию отдельных государственных порлномочий по созданию администрацтивных комиссий</t>
  </si>
  <si>
    <t>99 9 99 93030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</si>
  <si>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</si>
  <si>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99 9 99 93100</t>
  </si>
  <si>
    <t>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</si>
  <si>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99 9 99 51200</t>
  </si>
  <si>
    <t>Субвенции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</si>
  <si>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99 9 99 93040</t>
  </si>
  <si>
    <t>99 9 99 93120</t>
  </si>
  <si>
    <t>Субвенции на регистрацию и учет граждан, имеющих право на получение жилищных субсидий в связи с переселением из районов Крайнего Севера и приравненных к ним местностей</t>
  </si>
  <si>
    <t>99 9 99 51180</t>
  </si>
  <si>
    <t>Субвенции на осуществление первичного воинского учета на территориях,где отсутствуют военные комиссариаты</t>
  </si>
  <si>
    <t>Всего расходов по муниципальным программам</t>
  </si>
  <si>
    <t>Всего расходов</t>
  </si>
  <si>
    <t>Содержание и ремонт памятников и объектов культурного наследия</t>
  </si>
  <si>
    <t>Отдельное мероприятие "Содержание и модернизация коммунальной инфраструктуры"</t>
  </si>
  <si>
    <t>Отдельное мероприятие "Мероприятия по управлению  и распоряжению имуществом, находящимся в собственности и в ведении Яковлевского муниципального района"</t>
  </si>
  <si>
    <t>Субвенции на организацию и обеспечение оздоровления и отдыха детей Приморского края (за исключение организации отдыха детей в каникулярное время)</t>
  </si>
  <si>
    <t>краевой, федеральный бюджет</t>
  </si>
  <si>
    <t>% исполнения</t>
  </si>
  <si>
    <t>исполнено за 1 квартал 2016 года</t>
  </si>
  <si>
    <t>утвержденные бюджетные назначения</t>
  </si>
  <si>
    <t>Социальные выплаты молодым семьям для приобретения (строительства) жилья экономкласса</t>
  </si>
  <si>
    <t>14 1 01 R0200</t>
  </si>
  <si>
    <t>Мероприятия подпрограммы "Обеспечение жильем молодых семей", в рамках федеральной целевой программы "Жилище" на 2015-2020 годы государственной программы Российской Федерации "Обеспечение доступным и комфортным жильем и коммунальными услугами граждан Российской Федерации"</t>
  </si>
  <si>
    <t>14 1 01 50200</t>
  </si>
  <si>
    <t>Поддержка муниципадбных программ развития малого и среднего предпринимательства за счет средств краевого бюджета</t>
  </si>
  <si>
    <t>15 1 01 R0645</t>
  </si>
  <si>
    <t>Государственная поддержку малого и среднего предпринимательства, включая крестьянские (фермерские) хозяйства</t>
  </si>
  <si>
    <t>15 1 01 50640</t>
  </si>
  <si>
    <t>Муниципальная программа "Энергосбережение и повышение энергетической эффективности в Яковлевском муниципальном районе" на 2014 - 2019 годы</t>
  </si>
  <si>
    <t>ХОЗУ</t>
  </si>
  <si>
    <t>ФУ</t>
  </si>
  <si>
    <t>адм 0104</t>
  </si>
  <si>
    <t>адм 0113</t>
  </si>
  <si>
    <t>адм 0505</t>
  </si>
  <si>
    <t>адм 0709</t>
  </si>
  <si>
    <t>дума</t>
  </si>
  <si>
    <t>ксп</t>
  </si>
  <si>
    <t>Отдельное мероприятие "Капитальный ремонт и ремонт автомобильных  дорог общего пользования населенных пунктов"</t>
  </si>
  <si>
    <t>адм 0707</t>
  </si>
  <si>
    <t>Отдельное мероприятие: «Организация участия товаропроизводителей Яковлевского муниципального райна в мероприятиях, проводимых Администрацией Приморского края»</t>
  </si>
  <si>
    <t>13 4 00 00000</t>
  </si>
  <si>
    <t>Участие в краевом совещании по итогам работы предприятий агропромышленного комплекса Приморского края</t>
  </si>
  <si>
    <t>13 4 00 20410</t>
  </si>
  <si>
    <t>Адм</t>
  </si>
  <si>
    <t>Отдельное мероприятие "Мероприятия по обеспечению сил и средств гражданской обороны и чрезвычайных ситуаций"</t>
  </si>
  <si>
    <t>06 1 00 00000</t>
  </si>
  <si>
    <t>Обеспечение запасами материальных средств</t>
  </si>
  <si>
    <t>Поддержка лучших работников муниципальных учреждений культуры, находящихся на территории сельских поселений за счет средств районного бюджета</t>
  </si>
  <si>
    <t>04 1 01 S0390</t>
  </si>
  <si>
    <t>Поддержка муниципальных учреждений культуры за счет средств районного бюджета</t>
  </si>
  <si>
    <t>04 1 01 S0400</t>
  </si>
  <si>
    <t>Содержание автомобильных дорог</t>
  </si>
  <si>
    <t>Отдельное мероприятие "Проектирование и строительство автомобильных дорог общего пользования"</t>
  </si>
  <si>
    <t>Проектирование и строительство подъездных автомобильных дорог, подъездов к земельным участкам, предоставленным (предоставляемым) на бесплатной основе гражданам, имеющим трех и более детей и гражданам, имеющим двух детей, а также молодым семьям за счет средств местного бюджета</t>
  </si>
  <si>
    <t>Отдельное мероприятие "Приобретение дорожной техники, оборудования (приборов и устройств)"</t>
  </si>
  <si>
    <t>Основное мероприятие "Совершенствование управления муниципальным долгом"</t>
  </si>
  <si>
    <t>15 2 03 00000</t>
  </si>
  <si>
    <t>Отдельное мероприятие "Разработка и утверждение документов территориального планирования"</t>
  </si>
  <si>
    <t>99 9 99 10080</t>
  </si>
  <si>
    <t>Проведение выборов и референдумов</t>
  </si>
  <si>
    <t>14 1 00 L4970</t>
  </si>
  <si>
    <t>15 2 02 93110</t>
  </si>
  <si>
    <t>Отдельное мероприятие "Обеспечение качественным водоснабжением жителей многоквартирных домов жд.ст. Варфоломеевка, жд.ст.Сысоевка"</t>
  </si>
  <si>
    <t>Дотации на поддержку мер по обеспечению сбалансированности бюджетов сельских поселений</t>
  </si>
  <si>
    <t>15 2 02 60040</t>
  </si>
  <si>
    <t>02 2 01 92340</t>
  </si>
  <si>
    <t>Cубвенции  бюджетам муниципальных образований Приморского края на осуществление отдельных государственных полномочий по обеспечению мер социальной поддержки педагогическим работникам муниципальных образовательных организаций Приморского края</t>
  </si>
  <si>
    <t>Субвенции бюджетам муниципальных образований Приморского края на осуществление отдедьных государственных полномочий по обеспечению бесплатынм питанием детей, обучающихся в муниципальных общеобразовательных организациях Приморского края</t>
  </si>
  <si>
    <t>02 2 01 93150</t>
  </si>
  <si>
    <t>Финансовый резерв для ликвидации чрезвычайных ситуаций в Приморском крае</t>
  </si>
  <si>
    <t>99 9 99 29020</t>
  </si>
  <si>
    <t>Муниципальная программа "Развитие образования Яковлевского муниципального района" на 2019-2025 годы</t>
  </si>
  <si>
    <t>Подпрограмма "Развитие системы дошкольного образования" на 2019-2025 годы</t>
  </si>
  <si>
    <r>
      <t xml:space="preserve">Подпрограмма "Развитие системы </t>
    </r>
    <r>
      <rPr>
        <b/>
        <sz val="11"/>
        <rFont val="Times New Roman"/>
        <family val="1"/>
        <charset val="204"/>
      </rPr>
      <t>общего о</t>
    </r>
    <r>
      <rPr>
        <b/>
        <sz val="11"/>
        <color theme="1"/>
        <rFont val="Times New Roman"/>
        <family val="1"/>
        <charset val="204"/>
      </rPr>
      <t>бразования" на 2019-2025 годы</t>
    </r>
  </si>
  <si>
    <t>Подпрограмма "Развитие системы дополнительного образования, отдыха, оздоровления и занятости детей и подростков" на 2019-2025 годы</t>
  </si>
  <si>
    <t>Муниципальная программа "Социальная поддержка населения Яковлевского муниципального района" на 2019 - 2025 годы</t>
  </si>
  <si>
    <t>Подпрограмма "Социальная поддержка пенсионеров в Яковлевском муниципальном районе" на 2019-2025 годы</t>
  </si>
  <si>
    <t>Муниципальная программа "Развитие культуры в Яковлевском муниципальном районе" на 2019 - 2025 годы</t>
  </si>
  <si>
    <t>Подпрограмма "Сохранение и развитие культуры в Яковлевском муниципальном районе" на 2019-2025 годы</t>
  </si>
  <si>
    <t>Подпрограмма "Сохранение и развитие библиотечно-информационного дела в Яковлевском муниципальном районе" на 2019 - 2025 годы</t>
  </si>
  <si>
    <t>Подпрограмма "Патриотическое воспитание граждан Российской Федерации в Яковлевском муниципальном районе" на 2019-2025 годы</t>
  </si>
  <si>
    <t>Муниципальная программа "Обеспечение качественными услугами жилищно-коммунального хозяйства населения Яковлевского муниципального района" на 2019 - 2025 годы</t>
  </si>
  <si>
    <t>Муниципальная программа "Защита населения и территории от чрезвычайных ситуаций, обеспечение пожарной безопасности Яковлевского муниципального района" на 2019 - 2025 годы</t>
  </si>
  <si>
    <t>Подпрограмма "Пожарная безопасность" на 2019 - 2025 годы</t>
  </si>
  <si>
    <t>Муниципальная программа "Развитие физической культуры и спорта в Яковлевском муниципальном районе на 2019 - 2025 годы"</t>
  </si>
  <si>
    <t>Муниципальная программа "Развитие транспортного комплекса Яковлевского муниципального района" на 2019 - 2025 годы</t>
  </si>
  <si>
    <t>Муниципальная программа "Информационное обеспечение органов местного самоуправления Яковлевского муниципального района" на 2019 - 2025 годы</t>
  </si>
  <si>
    <t>Подпрограмма"Обеспечение жильем молодых семей Яковлевского муниципального района" на 2019 - 2025 годы</t>
  </si>
  <si>
    <t xml:space="preserve">Муниципальная программа "Экономическое развитие и инновационная экономика Яковлевского муниципального района" на 2019 - 2025 годы </t>
  </si>
  <si>
    <t>Подпрограмма "Развитие малого и среднего предпринимательства в Яковлевском муниципальном районе" на 2019-2025 годы</t>
  </si>
  <si>
    <t>Подпрограмма «Повышение эффективности управления муниципальными финансами в Яковлевском муниципальном районе» на 2019 – 2025 годы</t>
  </si>
  <si>
    <t>Погашение просроченной кредиторской задолженности</t>
  </si>
  <si>
    <t>02 1 01 20520</t>
  </si>
  <si>
    <t>Расходы на капитальный ремонт зданий и благоустройство территорий муниципальных образовательных организаций, оказывающих услуги дошкольного образования</t>
  </si>
  <si>
    <t>02 1 01 92020</t>
  </si>
  <si>
    <t>Расходы на капитальный ремонт зданий и благоустройство территорий дошкольных учреждений</t>
  </si>
  <si>
    <t>02 1 01 S2020</t>
  </si>
  <si>
    <t>02 2 01 20520</t>
  </si>
  <si>
    <t>Расходы бюджетам муниципальных образований Приморского края на создание в общеобразовательных организациях, расположенных в сельской местности, условий для занятия физической культурой и спортом</t>
  </si>
  <si>
    <t>02 2 01 50970</t>
  </si>
  <si>
    <t>02 0 02 93140</t>
  </si>
  <si>
    <t>02 3 01 20520</t>
  </si>
  <si>
    <t>02 0 01 70010</t>
  </si>
  <si>
    <t>Подпрограмма "Доступная среда" на 2019-2025 годы</t>
  </si>
  <si>
    <t>03 4 01 80080</t>
  </si>
  <si>
    <t>03 4 00 00000</t>
  </si>
  <si>
    <t>Мероприятия по социальной поддержке молодых специалистов здравоохранения</t>
  </si>
  <si>
    <t>04 1 01 20520</t>
  </si>
  <si>
    <t>Мероприятия по приобретению музыкальных инструментов и художественного инвентаря</t>
  </si>
  <si>
    <t>04 1 01 20540</t>
  </si>
  <si>
    <t>Расходы из краевого бюджета бюджетам муниципальных образований Приморского края на комплектование книжных фондов и обеспечение информационно-техническим обеспечением библиотек</t>
  </si>
  <si>
    <t>04 2 01 92540</t>
  </si>
  <si>
    <t>Мероприятия по разработке проекта зон охраны  объекта культурного наследия и историко-культурной экспертизы проекта</t>
  </si>
  <si>
    <t>04 3 02 20560</t>
  </si>
  <si>
    <t>05 0 01 20270</t>
  </si>
  <si>
    <t>05 0 01 00000</t>
  </si>
  <si>
    <t>05 0 02 00000</t>
  </si>
  <si>
    <t>05 0 02 20280</t>
  </si>
  <si>
    <t>05 0 03 20290</t>
  </si>
  <si>
    <t>05 0 03 00000</t>
  </si>
  <si>
    <t>05 0 03 92320</t>
  </si>
  <si>
    <t>05 0 04 00000</t>
  </si>
  <si>
    <t>05 0 04 20420</t>
  </si>
  <si>
    <t>Обеспечение качественным водоснабжением жителей многоквартирных домов жд.сь.  Варфоломеевка, жд.ст. Сысоевка</t>
  </si>
  <si>
    <t>Отдельное мероприятие "Реконструкция очистных сооружений"</t>
  </si>
  <si>
    <t>05 0 05 00000</t>
  </si>
  <si>
    <t>Реконструкция очистных сооружений</t>
  </si>
  <si>
    <t>05 0 05 40110</t>
  </si>
  <si>
    <t>Отдельное мероприятие "Обеспечение земельных участков, предоставленных на бесплатной основе гражданам, имеющим трех и более детей, под строительство индивидуальных жилых домов, инженерной инфраструктурой"</t>
  </si>
  <si>
    <t>05 0 06 00000</t>
  </si>
  <si>
    <t>Обеспечение земельных участков, предоставленных на бесплатной основе гражданам, имеющим трех и более детей, под строительство индивидуальных жилых домов, инженерной инфраструктурой"</t>
  </si>
  <si>
    <t>05 0 06 20510</t>
  </si>
  <si>
    <t>06 0 01 00000</t>
  </si>
  <si>
    <t>06 0 01 20110</t>
  </si>
  <si>
    <t>06 1 01 70040</t>
  </si>
  <si>
    <t>08 0 01 00000</t>
  </si>
  <si>
    <t>Муниципальная программа "Охрана окружающей среды в Яковлевском муниципальном районе" на 2019 - 2025 годы</t>
  </si>
  <si>
    <t>Отдельное мероприятие "Мероприятия по очистке действующей свалки"</t>
  </si>
  <si>
    <t>07 0 01 00000</t>
  </si>
  <si>
    <t>Мероприятия по очистке действующей сваллки</t>
  </si>
  <si>
    <t>07 0 01 20570</t>
  </si>
  <si>
    <t>Мероприятия по разработке проекта ликвидации действующей свалки твердых коммунальных отходов с. Яковлевка</t>
  </si>
  <si>
    <t>07 0 02 20460</t>
  </si>
  <si>
    <t>Отдельное мероприятие "Мероприятия по строительству площадок (мест) накопления твердых коммунальных отходов"</t>
  </si>
  <si>
    <t>Мероприятия по строительству площадок (мест) накопления твердых коммунальных отходов</t>
  </si>
  <si>
    <t>07 0 04 00000</t>
  </si>
  <si>
    <t>07 0 04 20480</t>
  </si>
  <si>
    <t>Мероприятия по получению положительных экспертных заключений о санитарно-эпидемиологической экспертизе на места размещения площадок (мест) накопления твердых коммунальных отходов</t>
  </si>
  <si>
    <t>07 0 06 20500</t>
  </si>
  <si>
    <t>08 0 01 20150</t>
  </si>
  <si>
    <t>Развитие спортивной инфраструктуры, находящейся в муниципальной собственности</t>
  </si>
  <si>
    <t>Расходы бюджетам муниципальных образований Приморского края на развитие спортивной инфраструктуры, находящейся в муниципальной собственности</t>
  </si>
  <si>
    <t>10 0 01 00000</t>
  </si>
  <si>
    <t>10 0 01 20360</t>
  </si>
  <si>
    <t>10 0 02 00000</t>
  </si>
  <si>
    <t>10 0 02 20300</t>
  </si>
  <si>
    <t>10 0 03 00000</t>
  </si>
  <si>
    <t>10 0 03 40050</t>
  </si>
  <si>
    <t xml:space="preserve">Капитальный ремонт и ремонт автомобильных дорог общего пользования населенных пунктов </t>
  </si>
  <si>
    <t>10 0 04 00000</t>
  </si>
  <si>
    <t>10 0 04 20370</t>
  </si>
  <si>
    <t>10 0 05 00000</t>
  </si>
  <si>
    <t>10 0 03 92390</t>
  </si>
  <si>
    <t>11 0 01 10070</t>
  </si>
  <si>
    <t>Отдельное мероприятие "Предоставление субсидий МБУ "Редакция районной газеты "Сельский труженик" Яковлевского муниципального района</t>
  </si>
  <si>
    <t>11 0 02 00000</t>
  </si>
  <si>
    <t>10 0 02 20520</t>
  </si>
  <si>
    <t>Муниципальная программа "Развитие сельского хозяйства в Яковлевском муниципальном районе" на 2019 - 2025 годы</t>
  </si>
  <si>
    <t>Муниципальная программа "Молодежь - Яковлевскому муниципальному району на 2019 - 2025 годы"</t>
  </si>
  <si>
    <t>14 0 01 00000</t>
  </si>
  <si>
    <t>14 0 01 20180</t>
  </si>
  <si>
    <t>15 2 01 20520</t>
  </si>
  <si>
    <t>15 0 01 00000</t>
  </si>
  <si>
    <t>15 0 01 70010</t>
  </si>
  <si>
    <t>15 0 01 20520</t>
  </si>
  <si>
    <t>15 0 02 00000</t>
  </si>
  <si>
    <t>15 0 02 20260</t>
  </si>
  <si>
    <t>15 0 03 00000</t>
  </si>
  <si>
    <t>Муниципальная программа "Переселение граждан из аварийного жилищного фонда на территории Яковлевского муниципального района" на 2019 - 2025 годы</t>
  </si>
  <si>
    <t>16 0 00 00000</t>
  </si>
  <si>
    <t>Отдельное мероприятие "Мероприятия по разработке  проектов сноса аварийных многоквартирных жилых домов, признанных токовыми после 01.01.2012 года"</t>
  </si>
  <si>
    <t>16 0 01 00000</t>
  </si>
  <si>
    <t>Разработка проектов сноса аварийных многоквартирных домов</t>
  </si>
  <si>
    <t>16 0 01 20440</t>
  </si>
  <si>
    <t>Отдельное мероприятие "Мероприятия по организации хозяйственно-технического и учетно-статистического обеспечения деятельности Администрации Яковлевского муниципального района"</t>
  </si>
  <si>
    <t>13 0 01 00000</t>
  </si>
  <si>
    <t>13 0 01 20170</t>
  </si>
  <si>
    <t>99 9 99 20520</t>
  </si>
  <si>
    <t>Субсидии бюджетам муниципальных образований Приморского края на обеспечение граждан твердым топливом (дровами)</t>
  </si>
  <si>
    <t>99 9 99 92620</t>
  </si>
  <si>
    <t>Выполнение органами местного самоуправления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транспортом по муниципальным маршрутам в границах муниципального образования</t>
  </si>
  <si>
    <t>99 9 99 93130</t>
  </si>
  <si>
    <t>Оеспечение детей-сирот и детей, оставшихся без поппечения родителей, лиц из числа детей-сирот и детей, оставшихся без попечения родителей, жилыми помещениями</t>
  </si>
  <si>
    <t>99 9 99 L0820</t>
  </si>
  <si>
    <t>Расходы на капитальный ремонт зданий муниципальных общеобразовательных учреждений</t>
  </si>
  <si>
    <t>02 2 01 S2340</t>
  </si>
  <si>
    <t>Расходы из краевого бюджета бюджетам муниципальных образований Приморского края на обеспечение учреждений культуры многофункциональными культурными центрами (автоклубами)</t>
  </si>
  <si>
    <t>Расходы из краевого бюджета бюджетам муниципальных образований Приморского края на обеспечение учреждений культуры автоклубами</t>
  </si>
  <si>
    <t>04 1 01 92660</t>
  </si>
  <si>
    <t>Расходы на обеспечение учреждений культуры автоклубами</t>
  </si>
  <si>
    <t>Отдельное мероприятие "Обеспечение граждан твердым топливом (дровами)"</t>
  </si>
  <si>
    <t>05 0 07 00000</t>
  </si>
  <si>
    <t>Расходы из краевого бюджета бюджетам муниципальных образований Приморского края на приобреение ледозаливочной техники</t>
  </si>
  <si>
    <t>Резервный фонд Администрации Приморского края по ликвидации чрезвычайных ситуаций природного и техногенного характера</t>
  </si>
  <si>
    <t>99 9 99 23800</t>
  </si>
  <si>
    <t>рублей</t>
  </si>
  <si>
    <t>исполнено за 2019 год</t>
  </si>
  <si>
    <t>04 1 А1 55192</t>
  </si>
  <si>
    <t>04 1 А1 S2660</t>
  </si>
  <si>
    <t>Проектирование и (или) строительство, реконструкцию, модернизацию и капитальный ремонт объектов водопроводно-канализационного хозяйства</t>
  </si>
  <si>
    <t>05 0 03 S2320</t>
  </si>
  <si>
    <t>08 0 P5 92190</t>
  </si>
  <si>
    <t>08 0 P5 92680</t>
  </si>
  <si>
    <t>08 0 P5 S2190</t>
  </si>
  <si>
    <t>10 0  03 S2390</t>
  </si>
  <si>
    <t>первоначально утвержденные бюджетные назначения</t>
  </si>
  <si>
    <t>уточненные бюджетные назначения</t>
  </si>
  <si>
    <t>11 0 01 00000</t>
  </si>
  <si>
    <t>Муниципальная программа " Укрепление общественного здоровья  населения Яковлевского муниципального района" на 2020-2024 годы</t>
  </si>
  <si>
    <t>17 0 00 00000</t>
  </si>
  <si>
    <t>Отдельное мероприятие "Мотивирование граждан к ведению здорового образа жизни посредством проведения информационно-коммуникационных кампаний, конкурсов"</t>
  </si>
  <si>
    <t>17 0 01 00000</t>
  </si>
  <si>
    <t>17 0 02 00000</t>
  </si>
  <si>
    <t>17 0 03 00000</t>
  </si>
  <si>
    <t>проект расходов на 2024 год</t>
  </si>
  <si>
    <t>03 5 00 00000</t>
  </si>
  <si>
    <t>Подпрограмма" Социальная поддержка семей и детей в Яковлквском муниципальном районе"  на 2020-2025 годы</t>
  </si>
  <si>
    <t>03 0 01 00000</t>
  </si>
  <si>
    <t>03 0 02 00000</t>
  </si>
  <si>
    <t>05 0 08 00000</t>
  </si>
  <si>
    <t>Отдельное мероприятие "Приобретение спецтехники для обеспечения качественным водоснабжением жителей Яковлевского мунитципального района</t>
  </si>
  <si>
    <t>11 0 03 00000</t>
  </si>
  <si>
    <t>Отдельное мероприятие "Обеспечение компьютерной и оргтехникой"</t>
  </si>
  <si>
    <t>11 0 04 00000</t>
  </si>
  <si>
    <t>13 2 00 00000</t>
  </si>
  <si>
    <t>13 2 01 00000</t>
  </si>
  <si>
    <t>Отдельное мероприятие "Мероприятия по строительству благоустроенных жилых домов, приобретению жилых помещений в благоустроенных жилых домах у застройцщиков или участие в долевом строительстве"</t>
  </si>
  <si>
    <t>16 0 03 00000</t>
  </si>
  <si>
    <t>Отдельное мероприятие "Осуществление мер социальной поддержки педагогическим работникам муниципальных образовательных организаций</t>
  </si>
  <si>
    <t>02 0 02 00000</t>
  </si>
  <si>
    <t>04 0 01 00000</t>
  </si>
  <si>
    <t>06 1 01 00000</t>
  </si>
  <si>
    <t>07 0 05 00000</t>
  </si>
  <si>
    <t>Отдельное мероприятие "Мероприятия по сносу аварийных многоквартирных жилых домов"</t>
  </si>
  <si>
    <t>16 0 02 00000</t>
  </si>
  <si>
    <t>16 0 04 00000</t>
  </si>
  <si>
    <t>Отдельное мероприятие "Мероприятия по переселению граждан из аварийного жилого фонда"</t>
  </si>
  <si>
    <t>Муниципальная программа "Противодействие коррупции в Яковлевском иуниципальном районе " на 2021-2025 годы</t>
  </si>
  <si>
    <t>19 0 00 00000</t>
  </si>
  <si>
    <t>Оидельное мероприятие "Антикоррупционное обучение"</t>
  </si>
  <si>
    <t>19 0 01 00000</t>
  </si>
  <si>
    <t>Отдельное мероприятие "Информирование населения об антикоррупционной деятельности"</t>
  </si>
  <si>
    <t>19 0 02 00000</t>
  </si>
  <si>
    <t>02 0 01 00000</t>
  </si>
  <si>
    <t>проект 2023 к ожидаемому за 2022 год</t>
  </si>
  <si>
    <t>проект расходов на 2025 год</t>
  </si>
  <si>
    <t>Подпрограмма"Обеспечение жилыми помещениями детей-сирот, детей, оставшихся без попечения родителей, лиц из числа детей-сирот и детей, оствшихся без попечения родителей в Яковлевском муниципальном районе " 2019 - 2025 годы</t>
  </si>
  <si>
    <t>Отдельное мероприятие "Мероприятие по выплате  компенсации части платы, взимаемой с родителей (законных представителей)  за присмотр и уход за детьми, осваивающими лбразовательные программы дошкольного образования ов организациях, осуществляющих образовательную деятельность"</t>
  </si>
  <si>
    <t>Отдельное мероприятие "Обучение по программе переподготовки в области информационной безопасности"</t>
  </si>
  <si>
    <t>Отдельное мероприятие "Развитие юнармейского движения"</t>
  </si>
  <si>
    <t>14 0 02 00000</t>
  </si>
  <si>
    <t>17 0 04 00000</t>
  </si>
  <si>
    <t>Основное мероприятие "Строительство библиотек"</t>
  </si>
  <si>
    <t>04 2 02 00000</t>
  </si>
  <si>
    <t>Отдельное мероприятие "Организация транспортного обслуживания населения"</t>
  </si>
  <si>
    <t>10 0 06 00000</t>
  </si>
  <si>
    <t>Основное мероприятие "Финансовая поддержка субъектов социального предпринимательства"</t>
  </si>
  <si>
    <t>15 1 04 00000</t>
  </si>
  <si>
    <t>Основное мероприятие "Муниципальное управление в Яковлевском муниципальном районе"</t>
  </si>
  <si>
    <t>15  2 04 00000</t>
  </si>
  <si>
    <t>Отдельное мероприятие "Проведение муниципальным образованием комплексных кадастровых работ"</t>
  </si>
  <si>
    <t>15 0 04 00000</t>
  </si>
  <si>
    <t>Муниципальная программа "Профилактика правонаруений на территории Яковлевского муниципального района " на 2021-2025 годы</t>
  </si>
  <si>
    <t>18 0 00 00000</t>
  </si>
  <si>
    <t>Отдельное мероприятие "Организация работы "Поезд здоровья" на территории Яковлевского муниципального района"</t>
  </si>
  <si>
    <t>Отдельное мероприятие "Общая профилактика правонарушений на территории Яковлевского муниципального района"</t>
  </si>
  <si>
    <t>Отдельное мероприятие "Проведение профилактических мероприятий по реализации Федерального закона от 23 февряля 2013 №15 " Об охране здоровья граждан от воздействия окружающего табачного дыма"</t>
  </si>
  <si>
    <t>Отдельное мероприятие "Организация и проведение тематических циклов семинаров-совещаний для работников учреждений образования, культуры, молодежных организаций, учреждений социальной защиты по вопросам формирования здорового образа жизни"</t>
  </si>
  <si>
    <t>18 0 01 00000</t>
  </si>
  <si>
    <t>Отдельное мероприятие "Профилактика безнадзорности и правонарушений несовершеннолетних на территории Яковлевского муниципального района"</t>
  </si>
  <si>
    <t>18 0 02 00000</t>
  </si>
  <si>
    <t>Отдельное мероприятие "Мероприятия по профилактике экстремизма и терроризма на территории Яковлевского муниципального района"</t>
  </si>
  <si>
    <t>18 0 03 00000</t>
  </si>
  <si>
    <t>Отдельное мероприятие "Создание условий для деятельности народных дружин и общественных объединений правоохранительной направленности на территории Яковлевского муниципального района"</t>
  </si>
  <si>
    <t>18 0 04 00000</t>
  </si>
  <si>
    <t>Отдельное мероприятие "Профилактика наркомании на территории Яковлевского муниципального района"</t>
  </si>
  <si>
    <t>18 0 05 00000</t>
  </si>
  <si>
    <t>Подпрограмма "Комплексное развитие сельских территорий в Яковлевском муниципальном районе" на 2019 - 2025 годы</t>
  </si>
  <si>
    <t>Основное мероприятие «Улучшение жилищных условий граждан, проживающих в Яковлевском муниципальном районе»</t>
  </si>
  <si>
    <t>Основное мероприятие «Мероприятия по реализации общественно-значимых проектов по благоустройству сельских территорий»</t>
  </si>
  <si>
    <t>13 2 02 00000</t>
  </si>
  <si>
    <t>Основное мероприятие «Обеспечение комплексного развития сельских террторий (строительство и реконструкция (модернизация) капитальный ремонт объектов государственных или муниципальных организаций культурно-досугового типа)</t>
  </si>
  <si>
    <t>13 2 03 00000</t>
  </si>
  <si>
    <t>Отдельное мероприятие "Мероприятия по содержпанию площадок (мест) накопления твердых коммунальных отходов"</t>
  </si>
  <si>
    <t xml:space="preserve">Сведения о фактически произведенных расходах бюджета Яковлевского муниципального района по муниципальным программам за 2023 год, ожидаемом исполнении за 2023 год, запланированных объемах на 2024 год и плановый период 2025 и 2026 годов  </t>
  </si>
  <si>
    <t>исполнено за 2022 год</t>
  </si>
  <si>
    <t>ожидаемое исполнение за 2023 год</t>
  </si>
  <si>
    <t>проект 2024 к отчету за 2022 год</t>
  </si>
  <si>
    <t>проект 2025 к отчету за 2022 год</t>
  </si>
  <si>
    <t>проект 2025 к ожидаемому за 2023 год</t>
  </si>
  <si>
    <t>проект расходов на 2026 год</t>
  </si>
  <si>
    <t>проект 2026 к отчету за 2022 год</t>
  </si>
  <si>
    <t>проект 2026 к ожидаемому за 2023 год</t>
  </si>
  <si>
    <t>Отдельное мероприятие "Осуществление мерсоциальной поддержки педагогическим работникам образовательных учреждений"</t>
  </si>
  <si>
    <t>04 0 02 00000</t>
  </si>
  <si>
    <t>Отдельное мероприятие "Поддержка социально-оринетированных некоммерческих организаций"</t>
  </si>
  <si>
    <t>04 0 03 00000</t>
  </si>
  <si>
    <t>05 0 09 00000</t>
  </si>
  <si>
    <t>Отдельное мероприятие "Проектирование и строительство объектов коммунальной инфраструктуры"</t>
  </si>
  <si>
    <t>Отдельное мероприятие "Обеспечение деятельности ФАПов на территории Яковлевского муниципального района"</t>
  </si>
  <si>
    <t>17 0 05 00000</t>
  </si>
  <si>
    <t>Муниципальная программа "Содержание и благоустройство Яковлевского муниципального округа" на 2024-2030 годы</t>
  </si>
  <si>
    <t>Муниципальная программа "Формирование современной городской среды Яковлевского муниципального округа" на 2024-2030 годы</t>
  </si>
  <si>
    <t>09 0 00 00000</t>
  </si>
  <si>
    <t>Основное мероприятие "Обеспечение выплат молодым семьям субсидий на приобретение (строительство) жилья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</si>
</sst>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49" fontId="2" fillId="0" borderId="1" xfId="0" applyNumberFormat="1" applyFont="1" applyBorder="1" applyAlignment="1">
      <alignment horizontal="center"/>
    </xf>
    <xf numFmtId="16" fontId="2" fillId="0" borderId="1" xfId="0" applyNumberFormat="1" applyFont="1" applyBorder="1"/>
    <xf numFmtId="0" fontId="3" fillId="0" borderId="1" xfId="0" applyFont="1" applyBorder="1"/>
    <xf numFmtId="0" fontId="0" fillId="0" borderId="0" xfId="0" applyAlignment="1">
      <alignment wrapText="1"/>
    </xf>
    <xf numFmtId="49" fontId="3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0" fontId="3" fillId="2" borderId="2" xfId="0" applyFont="1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7" fillId="2" borderId="2" xfId="0" applyFont="1" applyFill="1" applyBorder="1" applyAlignment="1">
      <alignment wrapText="1"/>
    </xf>
    <xf numFmtId="0" fontId="7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wrapText="1"/>
    </xf>
    <xf numFmtId="0" fontId="10" fillId="2" borderId="2" xfId="0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49" fontId="5" fillId="2" borderId="1" xfId="0" applyNumberFormat="1" applyFont="1" applyFill="1" applyBorder="1" applyAlignment="1">
      <alignment horizontal="center" wrapText="1"/>
    </xf>
    <xf numFmtId="0" fontId="12" fillId="2" borderId="1" xfId="0" applyFont="1" applyFill="1" applyBorder="1" applyAlignment="1">
      <alignment wrapText="1"/>
    </xf>
    <xf numFmtId="0" fontId="7" fillId="0" borderId="2" xfId="0" applyFont="1" applyBorder="1" applyAlignment="1">
      <alignment wrapText="1"/>
    </xf>
    <xf numFmtId="49" fontId="5" fillId="2" borderId="2" xfId="0" applyNumberFormat="1" applyFont="1" applyFill="1" applyBorder="1" applyAlignment="1">
      <alignment horizontal="center" wrapText="1"/>
    </xf>
    <xf numFmtId="49" fontId="6" fillId="2" borderId="2" xfId="0" applyNumberFormat="1" applyFont="1" applyFill="1" applyBorder="1" applyAlignment="1">
      <alignment horizontal="center" wrapText="1"/>
    </xf>
    <xf numFmtId="164" fontId="3" fillId="2" borderId="1" xfId="1" applyFont="1" applyFill="1" applyBorder="1" applyAlignment="1">
      <alignment horizontal="center"/>
    </xf>
    <xf numFmtId="0" fontId="13" fillId="0" borderId="1" xfId="0" applyFont="1" applyBorder="1" applyAlignment="1">
      <alignment horizontal="left" wrapText="1"/>
    </xf>
    <xf numFmtId="0" fontId="13" fillId="0" borderId="2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3" fillId="2" borderId="2" xfId="0" applyFont="1" applyFill="1" applyBorder="1" applyAlignment="1">
      <alignment wrapText="1"/>
    </xf>
    <xf numFmtId="0" fontId="13" fillId="2" borderId="1" xfId="0" applyFont="1" applyFill="1" applyBorder="1" applyAlignment="1">
      <alignment wrapText="1"/>
    </xf>
    <xf numFmtId="0" fontId="12" fillId="2" borderId="3" xfId="0" applyFont="1" applyFill="1" applyBorder="1" applyAlignment="1">
      <alignment horizontal="left" wrapText="1"/>
    </xf>
    <xf numFmtId="164" fontId="2" fillId="2" borderId="1" xfId="1" applyFont="1" applyFill="1" applyBorder="1" applyAlignment="1">
      <alignment horizontal="center"/>
    </xf>
    <xf numFmtId="0" fontId="13" fillId="2" borderId="2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2" fillId="0" borderId="1" xfId="0" applyFont="1" applyBorder="1" applyAlignment="1">
      <alignment horizontal="left" vertical="center" wrapText="1"/>
    </xf>
    <xf numFmtId="0" fontId="12" fillId="2" borderId="2" xfId="0" applyFont="1" applyFill="1" applyBorder="1" applyAlignment="1">
      <alignment wrapText="1"/>
    </xf>
    <xf numFmtId="0" fontId="12" fillId="0" borderId="2" xfId="0" applyFont="1" applyBorder="1" applyAlignment="1">
      <alignment wrapText="1"/>
    </xf>
    <xf numFmtId="0" fontId="15" fillId="0" borderId="8" xfId="0" applyFont="1" applyBorder="1" applyAlignment="1">
      <alignment vertical="center" wrapText="1"/>
    </xf>
    <xf numFmtId="0" fontId="16" fillId="0" borderId="9" xfId="0" applyFont="1" applyBorder="1" applyAlignment="1">
      <alignment vertical="center" wrapText="1"/>
    </xf>
    <xf numFmtId="0" fontId="17" fillId="0" borderId="8" xfId="0" applyFont="1" applyBorder="1" applyAlignment="1">
      <alignment vertical="center" wrapText="1"/>
    </xf>
    <xf numFmtId="0" fontId="17" fillId="0" borderId="9" xfId="0" applyFont="1" applyBorder="1" applyAlignment="1">
      <alignment vertical="center" wrapText="1"/>
    </xf>
    <xf numFmtId="0" fontId="15" fillId="0" borderId="9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/>
    </xf>
    <xf numFmtId="164" fontId="3" fillId="2" borderId="1" xfId="1" applyFont="1" applyFill="1" applyBorder="1"/>
    <xf numFmtId="164" fontId="2" fillId="2" borderId="1" xfId="1" applyFont="1" applyFill="1" applyBorder="1"/>
    <xf numFmtId="164" fontId="3" fillId="2" borderId="1" xfId="0" applyNumberFormat="1" applyFont="1" applyFill="1" applyBorder="1"/>
    <xf numFmtId="164" fontId="9" fillId="2" borderId="1" xfId="1" applyFont="1" applyFill="1" applyBorder="1"/>
    <xf numFmtId="49" fontId="6" fillId="2" borderId="1" xfId="0" applyNumberFormat="1" applyFont="1" applyFill="1" applyBorder="1" applyAlignment="1">
      <alignment horizontal="center" wrapText="1"/>
    </xf>
    <xf numFmtId="49" fontId="5" fillId="2" borderId="3" xfId="0" applyNumberFormat="1" applyFont="1" applyFill="1" applyBorder="1" applyAlignment="1">
      <alignment horizontal="center" wrapText="1"/>
    </xf>
    <xf numFmtId="49" fontId="5" fillId="2" borderId="10" xfId="0" applyNumberFormat="1" applyFont="1" applyFill="1" applyBorder="1" applyAlignment="1">
      <alignment horizontal="center" wrapText="1"/>
    </xf>
    <xf numFmtId="49" fontId="5" fillId="2" borderId="6" xfId="0" applyNumberFormat="1" applyFont="1" applyFill="1" applyBorder="1" applyAlignment="1">
      <alignment horizontal="center" wrapText="1"/>
    </xf>
    <xf numFmtId="49" fontId="6" fillId="2" borderId="6" xfId="0" applyNumberFormat="1" applyFont="1" applyFill="1" applyBorder="1" applyAlignment="1">
      <alignment horizontal="center" wrapText="1"/>
    </xf>
    <xf numFmtId="0" fontId="2" fillId="0" borderId="7" xfId="0" applyFont="1" applyBorder="1" applyAlignment="1">
      <alignment horizontal="right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164" fontId="9" fillId="2" borderId="1" xfId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164" fontId="2" fillId="2" borderId="1" xfId="0" applyNumberFormat="1" applyFont="1" applyFill="1" applyBorder="1"/>
    <xf numFmtId="164" fontId="2" fillId="2" borderId="0" xfId="1" applyFont="1" applyFill="1"/>
    <xf numFmtId="0" fontId="9" fillId="0" borderId="1" xfId="0" applyFont="1" applyBorder="1" applyAlignment="1">
      <alignment horizontal="left" vertical="center" wrapText="1"/>
    </xf>
    <xf numFmtId="164" fontId="0" fillId="2" borderId="0" xfId="1" applyFont="1" applyFill="1"/>
    <xf numFmtId="164" fontId="18" fillId="2" borderId="0" xfId="1" applyFont="1" applyFill="1"/>
    <xf numFmtId="0" fontId="15" fillId="0" borderId="1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164" fontId="8" fillId="2" borderId="1" xfId="1" applyFont="1" applyFill="1" applyBorder="1"/>
    <xf numFmtId="164" fontId="12" fillId="2" borderId="1" xfId="1" applyFont="1" applyFill="1" applyBorder="1"/>
    <xf numFmtId="164" fontId="2" fillId="2" borderId="0" xfId="1" applyFont="1" applyFill="1" applyAlignment="1">
      <alignment horizontal="center"/>
    </xf>
    <xf numFmtId="164" fontId="0" fillId="2" borderId="0" xfId="1" applyFont="1" applyFill="1" applyAlignment="1">
      <alignment horizontal="center"/>
    </xf>
    <xf numFmtId="164" fontId="3" fillId="2" borderId="0" xfId="1" applyFont="1" applyFill="1" applyAlignment="1">
      <alignment horizontal="center"/>
    </xf>
    <xf numFmtId="164" fontId="18" fillId="2" borderId="0" xfId="1" applyFont="1" applyFill="1" applyAlignment="1">
      <alignment horizontal="center"/>
    </xf>
    <xf numFmtId="164" fontId="3" fillId="2" borderId="0" xfId="1" applyFont="1" applyFill="1"/>
    <xf numFmtId="164" fontId="1" fillId="2" borderId="0" xfId="1" applyFont="1" applyFill="1"/>
    <xf numFmtId="0" fontId="10" fillId="2" borderId="1" xfId="0" applyFont="1" applyFill="1" applyBorder="1" applyAlignment="1">
      <alignment wrapText="1"/>
    </xf>
    <xf numFmtId="0" fontId="9" fillId="2" borderId="2" xfId="0" applyFont="1" applyFill="1" applyBorder="1" applyAlignment="1">
      <alignment wrapText="1"/>
    </xf>
    <xf numFmtId="0" fontId="10" fillId="2" borderId="2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center" wrapText="1"/>
    </xf>
    <xf numFmtId="164" fontId="2" fillId="2" borderId="4" xfId="1" applyFont="1" applyFill="1" applyBorder="1"/>
    <xf numFmtId="164" fontId="2" fillId="2" borderId="0" xfId="1" applyFont="1" applyFill="1" applyBorder="1" applyAlignment="1">
      <alignment horizontal="center"/>
    </xf>
    <xf numFmtId="164" fontId="2" fillId="2" borderId="0" xfId="1" applyFont="1" applyFill="1" applyBorder="1"/>
    <xf numFmtId="0" fontId="10" fillId="0" borderId="1" xfId="0" applyFont="1" applyBorder="1" applyAlignment="1">
      <alignment wrapText="1"/>
    </xf>
    <xf numFmtId="0" fontId="0" fillId="0" borderId="0" xfId="0" applyFont="1"/>
    <xf numFmtId="164" fontId="2" fillId="2" borderId="3" xfId="1" applyFont="1" applyFill="1" applyBorder="1"/>
    <xf numFmtId="0" fontId="10" fillId="0" borderId="2" xfId="0" applyFont="1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2" fillId="2" borderId="1" xfId="0" applyFont="1" applyFill="1" applyBorder="1"/>
    <xf numFmtId="0" fontId="2" fillId="2" borderId="0" xfId="0" applyFont="1" applyFill="1"/>
    <xf numFmtId="0" fontId="4" fillId="2" borderId="4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19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wrapText="1"/>
    </xf>
    <xf numFmtId="0" fontId="2" fillId="0" borderId="7" xfId="0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164" fontId="3" fillId="4" borderId="1" xfId="1" applyFont="1" applyFill="1" applyBorder="1"/>
    <xf numFmtId="164" fontId="2" fillId="4" borderId="1" xfId="1" applyFont="1" applyFill="1" applyBorder="1"/>
    <xf numFmtId="164" fontId="3" fillId="4" borderId="1" xfId="1" applyFont="1" applyFill="1" applyBorder="1" applyAlignment="1">
      <alignment horizontal="center"/>
    </xf>
    <xf numFmtId="164" fontId="2" fillId="4" borderId="1" xfId="1" applyFont="1" applyFill="1" applyBorder="1" applyAlignment="1">
      <alignment horizontal="center"/>
    </xf>
    <xf numFmtId="164" fontId="2" fillId="4" borderId="0" xfId="1" applyFont="1" applyFill="1"/>
    <xf numFmtId="164" fontId="3" fillId="4" borderId="12" xfId="1" applyFont="1" applyFill="1" applyBorder="1"/>
    <xf numFmtId="49" fontId="10" fillId="2" borderId="2" xfId="0" applyNumberFormat="1" applyFont="1" applyFill="1" applyBorder="1" applyAlignment="1">
      <alignment horizontal="center" wrapText="1"/>
    </xf>
    <xf numFmtId="164" fontId="2" fillId="4" borderId="12" xfId="1" applyFont="1" applyFill="1" applyBorder="1"/>
    <xf numFmtId="164" fontId="2" fillId="4" borderId="0" xfId="1" applyFont="1" applyFill="1" applyBorder="1" applyAlignment="1">
      <alignment horizontal="center"/>
    </xf>
    <xf numFmtId="164" fontId="2" fillId="4" borderId="4" xfId="1" applyFont="1" applyFill="1" applyBorder="1"/>
    <xf numFmtId="164" fontId="2" fillId="4" borderId="0" xfId="1" applyFont="1" applyFill="1" applyBorder="1"/>
    <xf numFmtId="164" fontId="3" fillId="4" borderId="3" xfId="1" applyFont="1" applyFill="1" applyBorder="1"/>
    <xf numFmtId="164" fontId="2" fillId="4" borderId="3" xfId="1" applyFont="1" applyFill="1" applyBorder="1"/>
    <xf numFmtId="164" fontId="3" fillId="4" borderId="0" xfId="1" applyFont="1" applyFill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colors>
    <mruColors>
      <color rgb="FFCCFF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65"/>
  <sheetViews>
    <sheetView tabSelected="1" view="pageBreakPreview" topLeftCell="F1" zoomScale="120" zoomScaleNormal="150" zoomScaleSheetLayoutView="120" workbookViewId="0">
      <pane xSplit="14" ySplit="6" topLeftCell="AB216" activePane="bottomRight" state="frozen"/>
      <selection activeCell="F1" sqref="F1"/>
      <selection pane="topRight" activeCell="T1" sqref="T1"/>
      <selection pane="bottomLeft" activeCell="F7" sqref="F7"/>
      <selection pane="bottomRight" activeCell="Y7" sqref="Y7:AD260"/>
    </sheetView>
  </sheetViews>
  <sheetFormatPr defaultRowHeight="15" x14ac:dyDescent="0.25"/>
  <cols>
    <col min="1" max="1" width="4.85546875" hidden="1" customWidth="1"/>
    <col min="2" max="2" width="6.28515625" hidden="1" customWidth="1"/>
    <col min="3" max="3" width="7" hidden="1" customWidth="1"/>
    <col min="4" max="4" width="7.7109375" hidden="1" customWidth="1"/>
    <col min="5" max="5" width="6.5703125" hidden="1" customWidth="1"/>
    <col min="6" max="6" width="58.7109375" customWidth="1"/>
    <col min="7" max="7" width="7.42578125" hidden="1" customWidth="1"/>
    <col min="8" max="8" width="11" customWidth="1"/>
    <col min="9" max="9" width="0.28515625" hidden="1" customWidth="1"/>
    <col min="10" max="10" width="4.28515625" hidden="1" customWidth="1"/>
    <col min="11" max="11" width="5.28515625" hidden="1" customWidth="1"/>
    <col min="12" max="12" width="6.140625" hidden="1" customWidth="1"/>
    <col min="13" max="13" width="5.42578125" hidden="1" customWidth="1"/>
    <col min="14" max="14" width="4.5703125" hidden="1" customWidth="1"/>
    <col min="15" max="15" width="5.85546875" hidden="1" customWidth="1"/>
    <col min="16" max="16" width="5.5703125" hidden="1" customWidth="1"/>
    <col min="17" max="17" width="11" hidden="1" customWidth="1"/>
    <col min="18" max="18" width="11.7109375" hidden="1" customWidth="1"/>
    <col min="19" max="19" width="8.85546875" hidden="1" customWidth="1"/>
    <col min="20" max="20" width="21.28515625" customWidth="1"/>
    <col min="21" max="21" width="18.28515625" customWidth="1"/>
    <col min="22" max="23" width="17.85546875" customWidth="1"/>
    <col min="24" max="24" width="16.7109375" hidden="1" customWidth="1"/>
    <col min="25" max="25" width="17.85546875" customWidth="1"/>
    <col min="26" max="26" width="17.7109375" customWidth="1"/>
    <col min="27" max="27" width="16.7109375" customWidth="1"/>
    <col min="28" max="28" width="17.7109375" customWidth="1"/>
    <col min="29" max="29" width="19.140625" customWidth="1"/>
    <col min="30" max="30" width="18.7109375" customWidth="1"/>
  </cols>
  <sheetData>
    <row r="1" spans="1:30" ht="12.6" customHeight="1" x14ac:dyDescent="0.25"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</row>
    <row r="2" spans="1:30" ht="31.15" customHeight="1" x14ac:dyDescent="0.25">
      <c r="F2" s="102" t="s">
        <v>507</v>
      </c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</row>
    <row r="3" spans="1:30" ht="16.149999999999999" customHeight="1" x14ac:dyDescent="0.25">
      <c r="A3" s="104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"/>
      <c r="AC3" s="1" t="s">
        <v>418</v>
      </c>
    </row>
    <row r="4" spans="1:30" ht="16.149999999999999" customHeight="1" x14ac:dyDescent="0.25">
      <c r="A4" s="64"/>
      <c r="B4" s="64"/>
      <c r="C4" s="64"/>
      <c r="D4" s="64"/>
      <c r="E4" s="64"/>
      <c r="F4" s="109" t="s">
        <v>45</v>
      </c>
      <c r="G4" s="64"/>
      <c r="H4" s="111" t="s">
        <v>42</v>
      </c>
      <c r="I4" s="114" t="s">
        <v>46</v>
      </c>
      <c r="J4" s="113"/>
      <c r="K4" s="113"/>
      <c r="L4" s="115"/>
      <c r="M4" s="114" t="s">
        <v>229</v>
      </c>
      <c r="N4" s="113"/>
      <c r="O4" s="113"/>
      <c r="P4" s="115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</row>
    <row r="5" spans="1:30" ht="44.45" customHeight="1" x14ac:dyDescent="0.25">
      <c r="A5" s="7"/>
      <c r="B5" s="105" t="s">
        <v>0</v>
      </c>
      <c r="C5" s="106"/>
      <c r="D5" s="106"/>
      <c r="E5" s="106"/>
      <c r="F5" s="110"/>
      <c r="G5" s="65" t="s">
        <v>41</v>
      </c>
      <c r="H5" s="112"/>
      <c r="I5" s="97" t="s">
        <v>428</v>
      </c>
      <c r="J5" s="97" t="s">
        <v>429</v>
      </c>
      <c r="K5" s="97" t="s">
        <v>419</v>
      </c>
      <c r="L5" s="97" t="s">
        <v>230</v>
      </c>
      <c r="M5" s="97" t="s">
        <v>428</v>
      </c>
      <c r="N5" s="97" t="s">
        <v>429</v>
      </c>
      <c r="O5" s="97" t="s">
        <v>419</v>
      </c>
      <c r="P5" s="97" t="s">
        <v>230</v>
      </c>
      <c r="Q5" s="97" t="s">
        <v>231</v>
      </c>
      <c r="R5" s="97" t="s">
        <v>230</v>
      </c>
      <c r="S5" s="97" t="s">
        <v>232</v>
      </c>
      <c r="T5" s="97" t="s">
        <v>508</v>
      </c>
      <c r="U5" s="97" t="s">
        <v>509</v>
      </c>
      <c r="V5" s="97" t="s">
        <v>437</v>
      </c>
      <c r="W5" s="97" t="s">
        <v>510</v>
      </c>
      <c r="X5" s="97" t="s">
        <v>467</v>
      </c>
      <c r="Y5" s="97" t="s">
        <v>468</v>
      </c>
      <c r="Z5" s="97" t="s">
        <v>511</v>
      </c>
      <c r="AA5" s="97" t="s">
        <v>512</v>
      </c>
      <c r="AB5" s="97" t="s">
        <v>513</v>
      </c>
      <c r="AC5" s="97" t="s">
        <v>514</v>
      </c>
      <c r="AD5" s="97" t="s">
        <v>515</v>
      </c>
    </row>
    <row r="6" spans="1:30" ht="14.45" customHeight="1" x14ac:dyDescent="0.25">
      <c r="A6" s="7"/>
      <c r="B6" s="6" t="s">
        <v>1</v>
      </c>
      <c r="C6" s="6" t="s">
        <v>2</v>
      </c>
      <c r="D6" s="6" t="s">
        <v>3</v>
      </c>
      <c r="E6" s="6" t="s">
        <v>4</v>
      </c>
      <c r="F6" s="13">
        <v>1</v>
      </c>
      <c r="G6" s="13">
        <v>2</v>
      </c>
      <c r="H6" s="13">
        <v>3</v>
      </c>
      <c r="I6" s="13"/>
      <c r="J6" s="54">
        <v>4</v>
      </c>
      <c r="K6" s="54">
        <v>5</v>
      </c>
      <c r="L6" s="54">
        <v>6</v>
      </c>
      <c r="M6" s="54"/>
      <c r="N6" s="54">
        <v>7</v>
      </c>
      <c r="O6" s="54">
        <v>8</v>
      </c>
      <c r="P6" s="54">
        <v>9</v>
      </c>
      <c r="Q6" s="2"/>
      <c r="R6" s="3"/>
      <c r="T6" s="66">
        <v>4</v>
      </c>
      <c r="U6" s="66">
        <v>5</v>
      </c>
      <c r="V6" s="66">
        <v>6</v>
      </c>
      <c r="W6" s="66">
        <v>7</v>
      </c>
      <c r="X6" s="66">
        <v>8</v>
      </c>
      <c r="Y6" s="66">
        <v>9</v>
      </c>
      <c r="Z6" s="66">
        <v>10</v>
      </c>
      <c r="AA6" s="66">
        <v>11</v>
      </c>
      <c r="AB6" s="66">
        <v>12</v>
      </c>
      <c r="AC6" s="66">
        <v>13</v>
      </c>
      <c r="AD6" s="66">
        <v>14</v>
      </c>
    </row>
    <row r="7" spans="1:30" ht="27.6" customHeight="1" x14ac:dyDescent="0.25">
      <c r="A7" s="10" t="s">
        <v>5</v>
      </c>
      <c r="B7" s="6"/>
      <c r="C7" s="8"/>
      <c r="D7" s="8"/>
      <c r="E7" s="6"/>
      <c r="F7" s="19" t="s">
        <v>284</v>
      </c>
      <c r="G7" s="59" t="s">
        <v>43</v>
      </c>
      <c r="H7" s="59" t="s">
        <v>94</v>
      </c>
      <c r="I7" s="59"/>
      <c r="J7" s="35">
        <f>SUM(J8,J17,J29,J36)</f>
        <v>101178448.98</v>
      </c>
      <c r="K7" s="35">
        <f>SUM(K8,K17,K29,K36)</f>
        <v>97913569.629999995</v>
      </c>
      <c r="L7" s="35">
        <f t="shared" ref="L7:L14" si="0">SUM(K7/J7*100)</f>
        <v>96.773147460833897</v>
      </c>
      <c r="M7" s="35"/>
      <c r="N7" s="35">
        <f>SUM(N8,N17,N28,N29,N37)</f>
        <v>217544251.09</v>
      </c>
      <c r="O7" s="35">
        <f>SUM(O8,O17,O28,O29,O37)</f>
        <v>210774188.27000001</v>
      </c>
      <c r="P7" s="35">
        <f>SUM(O7/N7*100)</f>
        <v>96.887960593728053</v>
      </c>
      <c r="Q7" s="80"/>
      <c r="R7" s="81"/>
      <c r="S7" s="74"/>
      <c r="T7" s="116">
        <f>SUM(T8+T17+T29+T36+T38)</f>
        <v>331444290.09999996</v>
      </c>
      <c r="U7" s="116">
        <f>SUM(U8+U17+U29+U36+U38)</f>
        <v>379386245.28999996</v>
      </c>
      <c r="V7" s="116">
        <f>SUM(V8+V17+V29+V36+V38)</f>
        <v>443303075.63999999</v>
      </c>
      <c r="W7" s="56">
        <f>SUM(V7-T7)</f>
        <v>111858785.54000002</v>
      </c>
      <c r="X7" s="56">
        <f>SUM(V7-U7)</f>
        <v>63916830.350000024</v>
      </c>
      <c r="Y7" s="55">
        <f>SUM(Y8+Y17+Y29+Y36+Y38)</f>
        <v>452591738.69999999</v>
      </c>
      <c r="Z7" s="56">
        <f>SUM(Y7-T7)</f>
        <v>121147448.60000002</v>
      </c>
      <c r="AA7" s="56">
        <f>SUM(Y7-U7)</f>
        <v>73205493.410000026</v>
      </c>
      <c r="AB7" s="55">
        <f>SUM(AB8+AB17+AB29+AB36+AB38)</f>
        <v>465787294.19999999</v>
      </c>
      <c r="AC7" s="56">
        <f>SUM(AB7-T7)</f>
        <v>134343004.10000002</v>
      </c>
      <c r="AD7" s="56">
        <f>SUM(AB7-X7)</f>
        <v>401870463.84999996</v>
      </c>
    </row>
    <row r="8" spans="1:30" ht="28.15" customHeight="1" x14ac:dyDescent="0.25">
      <c r="A8" s="7" t="s">
        <v>6</v>
      </c>
      <c r="B8" s="6">
        <v>980</v>
      </c>
      <c r="C8" s="8" t="s">
        <v>7</v>
      </c>
      <c r="D8" s="8"/>
      <c r="E8" s="6">
        <v>610</v>
      </c>
      <c r="F8" s="4" t="s">
        <v>285</v>
      </c>
      <c r="G8" s="30" t="s">
        <v>27</v>
      </c>
      <c r="H8" s="59" t="s">
        <v>95</v>
      </c>
      <c r="I8" s="59"/>
      <c r="J8" s="35">
        <f>SUM(J10:J16)</f>
        <v>19419452.699999999</v>
      </c>
      <c r="K8" s="35">
        <f>SUM(K9)</f>
        <v>19419452.699999999</v>
      </c>
      <c r="L8" s="35">
        <f t="shared" si="0"/>
        <v>100</v>
      </c>
      <c r="M8" s="35"/>
      <c r="N8" s="35">
        <f>SUM(N10:N16)</f>
        <v>52245064.689999998</v>
      </c>
      <c r="O8" s="35">
        <f>SUM(O9)</f>
        <v>51190760.43</v>
      </c>
      <c r="P8" s="35">
        <f>SUM(O8/N8*100)</f>
        <v>97.982002192444796</v>
      </c>
      <c r="Q8" s="80"/>
      <c r="R8" s="81"/>
      <c r="S8" s="74"/>
      <c r="T8" s="116">
        <f>SUM(T9)</f>
        <v>57598947.170000002</v>
      </c>
      <c r="U8" s="116">
        <f>SUM(U9)</f>
        <v>66547594</v>
      </c>
      <c r="V8" s="116">
        <f>SUM(V9)</f>
        <v>72994220</v>
      </c>
      <c r="W8" s="56">
        <f t="shared" ref="W8:W74" si="1">SUM(V8-T8)</f>
        <v>15395272.829999998</v>
      </c>
      <c r="X8" s="56">
        <f t="shared" ref="X8:X74" si="2">SUM(V8-U8)</f>
        <v>6446626</v>
      </c>
      <c r="Y8" s="55">
        <f>SUM(Y9)</f>
        <v>74993505</v>
      </c>
      <c r="Z8" s="56">
        <f t="shared" ref="Z8:Z74" si="3">SUM(Y8-T8)</f>
        <v>17394557.829999998</v>
      </c>
      <c r="AA8" s="56">
        <f t="shared" ref="AA8:AA74" si="4">SUM(Y8-U8)</f>
        <v>8445911</v>
      </c>
      <c r="AB8" s="55">
        <f>SUM(AB9)</f>
        <v>77735164</v>
      </c>
      <c r="AC8" s="56">
        <f t="shared" ref="AC8:AC74" si="5">SUM(AB8-T8)</f>
        <v>20136216.829999998</v>
      </c>
      <c r="AD8" s="56">
        <f t="shared" ref="AD8:AD18" si="6">AB8/U8</f>
        <v>1.1681138164063452</v>
      </c>
    </row>
    <row r="9" spans="1:30" ht="29.45" customHeight="1" x14ac:dyDescent="0.25">
      <c r="A9" s="7"/>
      <c r="B9" s="6"/>
      <c r="C9" s="8"/>
      <c r="D9" s="8"/>
      <c r="E9" s="6"/>
      <c r="F9" s="37" t="s">
        <v>156</v>
      </c>
      <c r="G9" s="30"/>
      <c r="H9" s="33" t="s">
        <v>101</v>
      </c>
      <c r="I9" s="33"/>
      <c r="J9" s="42">
        <f>SUM(J10:J16)</f>
        <v>19419452.699999999</v>
      </c>
      <c r="K9" s="42">
        <f>SUM(K10:K16)</f>
        <v>19419452.699999999</v>
      </c>
      <c r="L9" s="42">
        <f t="shared" si="0"/>
        <v>100</v>
      </c>
      <c r="M9" s="42"/>
      <c r="N9" s="42">
        <f>SUM(N10:N16)</f>
        <v>52245064.689999998</v>
      </c>
      <c r="O9" s="42">
        <f>SUM(O10:O16)</f>
        <v>51190760.43</v>
      </c>
      <c r="P9" s="42">
        <f>SUM(O9/N9*100)</f>
        <v>97.982002192444796</v>
      </c>
      <c r="Q9" s="68"/>
      <c r="R9" s="69"/>
      <c r="S9" s="70"/>
      <c r="T9" s="117">
        <v>57598947.170000002</v>
      </c>
      <c r="U9" s="117">
        <v>66547594</v>
      </c>
      <c r="V9" s="117">
        <v>72994220</v>
      </c>
      <c r="W9" s="56">
        <f t="shared" si="1"/>
        <v>15395272.829999998</v>
      </c>
      <c r="X9" s="56">
        <f t="shared" si="2"/>
        <v>6446626</v>
      </c>
      <c r="Y9" s="56">
        <v>74993505</v>
      </c>
      <c r="Z9" s="56">
        <f t="shared" si="3"/>
        <v>17394557.829999998</v>
      </c>
      <c r="AA9" s="56">
        <f t="shared" si="4"/>
        <v>8445911</v>
      </c>
      <c r="AB9" s="56">
        <v>77735164</v>
      </c>
      <c r="AC9" s="56">
        <f t="shared" si="5"/>
        <v>20136216.829999998</v>
      </c>
      <c r="AD9" s="56">
        <f t="shared" si="6"/>
        <v>1.1681138164063452</v>
      </c>
    </row>
    <row r="10" spans="1:30" ht="18.600000000000001" hidden="1" customHeight="1" x14ac:dyDescent="0.25">
      <c r="A10" s="7"/>
      <c r="B10" s="6"/>
      <c r="C10" s="8"/>
      <c r="D10" s="8"/>
      <c r="E10" s="6"/>
      <c r="F10" s="21" t="s">
        <v>48</v>
      </c>
      <c r="G10" s="30" t="s">
        <v>27</v>
      </c>
      <c r="H10" s="33" t="s">
        <v>96</v>
      </c>
      <c r="I10" s="33"/>
      <c r="J10" s="42">
        <v>0</v>
      </c>
      <c r="K10" s="42">
        <v>0</v>
      </c>
      <c r="L10" s="42" t="e">
        <f t="shared" si="0"/>
        <v>#DIV/0!</v>
      </c>
      <c r="M10" s="42"/>
      <c r="N10" s="42">
        <v>0</v>
      </c>
      <c r="O10" s="42">
        <v>0</v>
      </c>
      <c r="P10" s="35">
        <v>0</v>
      </c>
      <c r="Q10" s="68"/>
      <c r="R10" s="69"/>
      <c r="S10" s="70"/>
      <c r="T10" s="117">
        <f t="shared" ref="T10:T16" si="7">SUM(K10,O10)</f>
        <v>0</v>
      </c>
      <c r="U10" s="117"/>
      <c r="V10" s="117"/>
      <c r="W10" s="56">
        <f t="shared" si="1"/>
        <v>0</v>
      </c>
      <c r="X10" s="56">
        <f t="shared" si="2"/>
        <v>0</v>
      </c>
      <c r="Y10" s="56"/>
      <c r="Z10" s="56">
        <f t="shared" si="3"/>
        <v>0</v>
      </c>
      <c r="AA10" s="56">
        <f t="shared" si="4"/>
        <v>0</v>
      </c>
      <c r="AB10" s="56"/>
      <c r="AC10" s="56">
        <f t="shared" si="5"/>
        <v>0</v>
      </c>
      <c r="AD10" s="56" t="e">
        <f t="shared" si="6"/>
        <v>#DIV/0!</v>
      </c>
    </row>
    <row r="11" spans="1:30" ht="27.6" hidden="1" customHeight="1" x14ac:dyDescent="0.25">
      <c r="A11" s="7"/>
      <c r="B11" s="6"/>
      <c r="C11" s="8"/>
      <c r="D11" s="8"/>
      <c r="E11" s="6"/>
      <c r="F11" s="21" t="s">
        <v>49</v>
      </c>
      <c r="G11" s="30" t="s">
        <v>27</v>
      </c>
      <c r="H11" s="33" t="s">
        <v>97</v>
      </c>
      <c r="I11" s="33"/>
      <c r="J11" s="42">
        <v>291919.34999999998</v>
      </c>
      <c r="K11" s="42">
        <v>291919.34999999998</v>
      </c>
      <c r="L11" s="42">
        <f t="shared" si="0"/>
        <v>100</v>
      </c>
      <c r="M11" s="42"/>
      <c r="N11" s="42">
        <v>0</v>
      </c>
      <c r="O11" s="42">
        <v>0</v>
      </c>
      <c r="P11" s="35">
        <v>0</v>
      </c>
      <c r="Q11" s="68"/>
      <c r="R11" s="69"/>
      <c r="S11" s="70"/>
      <c r="T11" s="117">
        <f t="shared" si="7"/>
        <v>291919.34999999998</v>
      </c>
      <c r="U11" s="125"/>
      <c r="V11" s="125"/>
      <c r="W11" s="56">
        <f t="shared" si="1"/>
        <v>-291919.34999999998</v>
      </c>
      <c r="X11" s="56">
        <f t="shared" si="2"/>
        <v>0</v>
      </c>
      <c r="Y11" s="90"/>
      <c r="Z11" s="56">
        <f t="shared" si="3"/>
        <v>-291919.34999999998</v>
      </c>
      <c r="AA11" s="56">
        <f t="shared" si="4"/>
        <v>0</v>
      </c>
      <c r="AB11" s="90"/>
      <c r="AC11" s="56">
        <f t="shared" si="5"/>
        <v>-291919.34999999998</v>
      </c>
      <c r="AD11" s="56" t="e">
        <f t="shared" si="6"/>
        <v>#DIV/0!</v>
      </c>
    </row>
    <row r="12" spans="1:30" ht="15" hidden="1" customHeight="1" x14ac:dyDescent="0.25">
      <c r="A12" s="7"/>
      <c r="B12" s="6"/>
      <c r="C12" s="8"/>
      <c r="D12" s="8"/>
      <c r="E12" s="6"/>
      <c r="F12" s="21" t="s">
        <v>304</v>
      </c>
      <c r="G12" s="30" t="s">
        <v>27</v>
      </c>
      <c r="H12" s="33" t="s">
        <v>305</v>
      </c>
      <c r="I12" s="33"/>
      <c r="J12" s="42">
        <v>1879083.12</v>
      </c>
      <c r="K12" s="42">
        <v>1879083.12</v>
      </c>
      <c r="L12" s="42">
        <f t="shared" si="0"/>
        <v>100</v>
      </c>
      <c r="M12" s="42"/>
      <c r="N12" s="42">
        <v>0</v>
      </c>
      <c r="O12" s="42"/>
      <c r="P12" s="42"/>
      <c r="Q12" s="68"/>
      <c r="R12" s="69"/>
      <c r="S12" s="70"/>
      <c r="T12" s="117">
        <f t="shared" si="7"/>
        <v>1879083.12</v>
      </c>
      <c r="U12" s="125"/>
      <c r="V12" s="125"/>
      <c r="W12" s="56">
        <f t="shared" si="1"/>
        <v>-1879083.12</v>
      </c>
      <c r="X12" s="56">
        <f t="shared" si="2"/>
        <v>0</v>
      </c>
      <c r="Y12" s="90"/>
      <c r="Z12" s="56">
        <f t="shared" si="3"/>
        <v>-1879083.12</v>
      </c>
      <c r="AA12" s="56">
        <f t="shared" si="4"/>
        <v>0</v>
      </c>
      <c r="AB12" s="90"/>
      <c r="AC12" s="56">
        <f t="shared" si="5"/>
        <v>-1879083.12</v>
      </c>
      <c r="AD12" s="56" t="e">
        <f t="shared" si="6"/>
        <v>#DIV/0!</v>
      </c>
    </row>
    <row r="13" spans="1:30" ht="24.6" hidden="1" customHeight="1" x14ac:dyDescent="0.25">
      <c r="A13" s="7"/>
      <c r="B13" s="6"/>
      <c r="C13" s="8"/>
      <c r="D13" s="8"/>
      <c r="E13" s="6"/>
      <c r="F13" s="21" t="s">
        <v>47</v>
      </c>
      <c r="G13" s="30" t="s">
        <v>27</v>
      </c>
      <c r="H13" s="33" t="s">
        <v>98</v>
      </c>
      <c r="I13" s="33"/>
      <c r="J13" s="42">
        <v>17159533.460000001</v>
      </c>
      <c r="K13" s="42">
        <v>17159533.460000001</v>
      </c>
      <c r="L13" s="42">
        <f t="shared" si="0"/>
        <v>100</v>
      </c>
      <c r="M13" s="42"/>
      <c r="N13" s="42">
        <v>0</v>
      </c>
      <c r="O13" s="42">
        <v>0</v>
      </c>
      <c r="P13" s="35">
        <v>0</v>
      </c>
      <c r="Q13" s="68"/>
      <c r="R13" s="69"/>
      <c r="S13" s="70"/>
      <c r="T13" s="117">
        <f t="shared" si="7"/>
        <v>17159533.460000001</v>
      </c>
      <c r="U13" s="117"/>
      <c r="V13" s="117"/>
      <c r="W13" s="56">
        <f t="shared" si="1"/>
        <v>-17159533.460000001</v>
      </c>
      <c r="X13" s="56">
        <f t="shared" si="2"/>
        <v>0</v>
      </c>
      <c r="Y13" s="56"/>
      <c r="Z13" s="56">
        <f t="shared" si="3"/>
        <v>-17159533.460000001</v>
      </c>
      <c r="AA13" s="56">
        <f t="shared" si="4"/>
        <v>0</v>
      </c>
      <c r="AB13" s="56"/>
      <c r="AC13" s="56">
        <f t="shared" si="5"/>
        <v>-17159533.460000001</v>
      </c>
      <c r="AD13" s="56" t="e">
        <f t="shared" si="6"/>
        <v>#DIV/0!</v>
      </c>
    </row>
    <row r="14" spans="1:30" ht="24.6" hidden="1" customHeight="1" x14ac:dyDescent="0.25">
      <c r="A14" s="7"/>
      <c r="B14" s="6"/>
      <c r="C14" s="8"/>
      <c r="D14" s="8"/>
      <c r="E14" s="6"/>
      <c r="F14" s="21" t="s">
        <v>308</v>
      </c>
      <c r="G14" s="30"/>
      <c r="H14" s="33" t="s">
        <v>309</v>
      </c>
      <c r="I14" s="33"/>
      <c r="J14" s="42">
        <v>88916.77</v>
      </c>
      <c r="K14" s="42">
        <v>88916.77</v>
      </c>
      <c r="L14" s="42">
        <f t="shared" si="0"/>
        <v>100</v>
      </c>
      <c r="M14" s="42"/>
      <c r="N14" s="42">
        <v>0</v>
      </c>
      <c r="O14" s="42">
        <v>0</v>
      </c>
      <c r="P14" s="35">
        <v>0</v>
      </c>
      <c r="Q14" s="68"/>
      <c r="R14" s="69"/>
      <c r="S14" s="70"/>
      <c r="T14" s="117">
        <f t="shared" si="7"/>
        <v>88916.77</v>
      </c>
      <c r="U14" s="117"/>
      <c r="V14" s="117"/>
      <c r="W14" s="56">
        <f t="shared" si="1"/>
        <v>-88916.77</v>
      </c>
      <c r="X14" s="56">
        <f t="shared" si="2"/>
        <v>0</v>
      </c>
      <c r="Y14" s="56"/>
      <c r="Z14" s="56">
        <f t="shared" si="3"/>
        <v>-88916.77</v>
      </c>
      <c r="AA14" s="56">
        <f t="shared" si="4"/>
        <v>0</v>
      </c>
      <c r="AB14" s="56"/>
      <c r="AC14" s="56">
        <f t="shared" si="5"/>
        <v>-88916.77</v>
      </c>
      <c r="AD14" s="56" t="e">
        <f t="shared" si="6"/>
        <v>#DIV/0!</v>
      </c>
    </row>
    <row r="15" spans="1:30" ht="24.6" hidden="1" customHeight="1" x14ac:dyDescent="0.25">
      <c r="A15" s="7"/>
      <c r="B15" s="6"/>
      <c r="C15" s="8"/>
      <c r="D15" s="8"/>
      <c r="E15" s="6"/>
      <c r="F15" s="21" t="s">
        <v>306</v>
      </c>
      <c r="G15" s="30"/>
      <c r="H15" s="33" t="s">
        <v>307</v>
      </c>
      <c r="I15" s="33"/>
      <c r="J15" s="42">
        <v>0</v>
      </c>
      <c r="K15" s="42">
        <v>0</v>
      </c>
      <c r="L15" s="42">
        <v>0</v>
      </c>
      <c r="M15" s="42"/>
      <c r="N15" s="42">
        <v>9857064.6899999995</v>
      </c>
      <c r="O15" s="42">
        <v>8802760.4299999997</v>
      </c>
      <c r="P15" s="42">
        <f>SUM(O15/N15*100)</f>
        <v>89.304074862473087</v>
      </c>
      <c r="Q15" s="68"/>
      <c r="R15" s="69"/>
      <c r="S15" s="70"/>
      <c r="T15" s="117">
        <f t="shared" si="7"/>
        <v>8802760.4299999997</v>
      </c>
      <c r="U15" s="117"/>
      <c r="V15" s="117"/>
      <c r="W15" s="56">
        <f t="shared" si="1"/>
        <v>-8802760.4299999997</v>
      </c>
      <c r="X15" s="56">
        <f t="shared" si="2"/>
        <v>0</v>
      </c>
      <c r="Y15" s="56"/>
      <c r="Z15" s="56">
        <f t="shared" si="3"/>
        <v>-8802760.4299999997</v>
      </c>
      <c r="AA15" s="56">
        <f t="shared" si="4"/>
        <v>0</v>
      </c>
      <c r="AB15" s="56"/>
      <c r="AC15" s="56">
        <f t="shared" si="5"/>
        <v>-8802760.4299999997</v>
      </c>
      <c r="AD15" s="56" t="e">
        <f t="shared" si="6"/>
        <v>#DIV/0!</v>
      </c>
    </row>
    <row r="16" spans="1:30" ht="36.75" hidden="1" x14ac:dyDescent="0.25">
      <c r="A16" s="7"/>
      <c r="B16" s="6"/>
      <c r="C16" s="8"/>
      <c r="D16" s="8"/>
      <c r="E16" s="6"/>
      <c r="F16" s="21" t="s">
        <v>50</v>
      </c>
      <c r="G16" s="30" t="s">
        <v>27</v>
      </c>
      <c r="H16" s="33" t="s">
        <v>99</v>
      </c>
      <c r="I16" s="33"/>
      <c r="J16" s="42">
        <v>0</v>
      </c>
      <c r="K16" s="42">
        <v>0</v>
      </c>
      <c r="L16" s="42">
        <v>0</v>
      </c>
      <c r="M16" s="42"/>
      <c r="N16" s="42">
        <v>42388000</v>
      </c>
      <c r="O16" s="42">
        <v>42388000</v>
      </c>
      <c r="P16" s="42">
        <f>SUM(O16/N16*100)</f>
        <v>100</v>
      </c>
      <c r="Q16" s="68"/>
      <c r="R16" s="69"/>
      <c r="S16" s="70"/>
      <c r="T16" s="117">
        <f t="shared" si="7"/>
        <v>42388000</v>
      </c>
      <c r="U16" s="117"/>
      <c r="V16" s="117"/>
      <c r="W16" s="56">
        <f t="shared" si="1"/>
        <v>-42388000</v>
      </c>
      <c r="X16" s="56">
        <f t="shared" si="2"/>
        <v>0</v>
      </c>
      <c r="Y16" s="56"/>
      <c r="Z16" s="56">
        <f t="shared" si="3"/>
        <v>-42388000</v>
      </c>
      <c r="AA16" s="56">
        <f t="shared" si="4"/>
        <v>0</v>
      </c>
      <c r="AB16" s="56"/>
      <c r="AC16" s="56">
        <f t="shared" si="5"/>
        <v>-42388000</v>
      </c>
      <c r="AD16" s="56" t="e">
        <f t="shared" si="6"/>
        <v>#DIV/0!</v>
      </c>
    </row>
    <row r="17" spans="1:30" ht="29.45" customHeight="1" x14ac:dyDescent="0.25">
      <c r="A17" s="7" t="s">
        <v>10</v>
      </c>
      <c r="B17" s="6">
        <v>980</v>
      </c>
      <c r="C17" s="8" t="s">
        <v>8</v>
      </c>
      <c r="D17" s="8"/>
      <c r="E17" s="6"/>
      <c r="F17" s="107" t="s">
        <v>286</v>
      </c>
      <c r="G17" s="30" t="s">
        <v>27</v>
      </c>
      <c r="H17" s="59" t="s">
        <v>100</v>
      </c>
      <c r="I17" s="59"/>
      <c r="J17" s="35">
        <f>SUM(J19)</f>
        <v>48642028.160000004</v>
      </c>
      <c r="K17" s="35">
        <f>SUM(K19)</f>
        <v>45377148.809999995</v>
      </c>
      <c r="L17" s="35">
        <f>SUM(K17/J17*100)</f>
        <v>93.287945685034515</v>
      </c>
      <c r="M17" s="35"/>
      <c r="N17" s="35">
        <f>SUM(N19)</f>
        <v>160586128.40000001</v>
      </c>
      <c r="O17" s="35">
        <f>SUM(O19)</f>
        <v>156326678.56999999</v>
      </c>
      <c r="P17" s="35">
        <f>SUM(O17/N17*100)</f>
        <v>97.347560544339018</v>
      </c>
      <c r="Q17" s="80"/>
      <c r="R17" s="81"/>
      <c r="S17" s="74"/>
      <c r="T17" s="118">
        <f>SUM(T19)</f>
        <v>230907902.72999999</v>
      </c>
      <c r="U17" s="118">
        <f>SUM(U19)</f>
        <v>267267527.27000001</v>
      </c>
      <c r="V17" s="118">
        <f>SUM(V19)</f>
        <v>312988453.63999999</v>
      </c>
      <c r="W17" s="56">
        <f t="shared" si="1"/>
        <v>82080550.909999996</v>
      </c>
      <c r="X17" s="56">
        <f t="shared" si="2"/>
        <v>45720926.369999975</v>
      </c>
      <c r="Y17" s="35">
        <f>SUM(Y19)</f>
        <v>321048475.69999999</v>
      </c>
      <c r="Z17" s="56">
        <f t="shared" si="3"/>
        <v>90140572.969999999</v>
      </c>
      <c r="AA17" s="56">
        <f t="shared" si="4"/>
        <v>53780948.429999977</v>
      </c>
      <c r="AB17" s="35">
        <f>SUM(AB19)</f>
        <v>333052372.19999999</v>
      </c>
      <c r="AC17" s="56">
        <f t="shared" si="5"/>
        <v>102144469.47</v>
      </c>
      <c r="AD17" s="56">
        <f>SUM(AB17-U17)</f>
        <v>65784844.929999977</v>
      </c>
    </row>
    <row r="18" spans="1:30" ht="16.899999999999999" hidden="1" customHeight="1" x14ac:dyDescent="0.25">
      <c r="A18" s="7"/>
      <c r="B18" s="6"/>
      <c r="C18" s="8"/>
      <c r="D18" s="8"/>
      <c r="E18" s="6"/>
      <c r="F18" s="108"/>
      <c r="G18" s="30" t="s">
        <v>27</v>
      </c>
      <c r="H18" s="60"/>
      <c r="I18" s="60"/>
      <c r="J18" s="42"/>
      <c r="K18" s="42"/>
      <c r="L18" s="42"/>
      <c r="M18" s="42"/>
      <c r="N18" s="42"/>
      <c r="O18" s="42"/>
      <c r="P18" s="42"/>
      <c r="Q18" s="80"/>
      <c r="R18" s="81"/>
      <c r="S18" s="74"/>
      <c r="T18" s="119"/>
      <c r="U18" s="124"/>
      <c r="V18" s="124"/>
      <c r="W18" s="56">
        <f t="shared" si="1"/>
        <v>0</v>
      </c>
      <c r="X18" s="56">
        <f t="shared" si="2"/>
        <v>0</v>
      </c>
      <c r="Y18" s="91"/>
      <c r="Z18" s="56">
        <f t="shared" si="3"/>
        <v>0</v>
      </c>
      <c r="AA18" s="56">
        <f t="shared" si="4"/>
        <v>0</v>
      </c>
      <c r="AB18" s="91"/>
      <c r="AC18" s="56">
        <f t="shared" si="5"/>
        <v>0</v>
      </c>
      <c r="AD18" s="56" t="e">
        <f t="shared" si="6"/>
        <v>#DIV/0!</v>
      </c>
    </row>
    <row r="19" spans="1:30" ht="24.6" customHeight="1" x14ac:dyDescent="0.25">
      <c r="A19" s="7"/>
      <c r="B19" s="6"/>
      <c r="C19" s="8"/>
      <c r="D19" s="8"/>
      <c r="E19" s="6"/>
      <c r="F19" s="36" t="s">
        <v>157</v>
      </c>
      <c r="G19" s="30"/>
      <c r="H19" s="60" t="s">
        <v>102</v>
      </c>
      <c r="I19" s="60"/>
      <c r="J19" s="42">
        <f>SUM(J20:J27)</f>
        <v>48642028.160000004</v>
      </c>
      <c r="K19" s="42">
        <f>SUM(K20:K27)</f>
        <v>45377148.809999995</v>
      </c>
      <c r="L19" s="42">
        <f>SUM(K19/J19*100)</f>
        <v>93.287945685034515</v>
      </c>
      <c r="M19" s="42"/>
      <c r="N19" s="42">
        <f>SUM(N20:N27)</f>
        <v>160586128.40000001</v>
      </c>
      <c r="O19" s="42">
        <f>SUM(O20:O27)</f>
        <v>156326678.56999999</v>
      </c>
      <c r="P19" s="42">
        <f>SUM(O19/N19*100)</f>
        <v>97.347560544339018</v>
      </c>
      <c r="Q19" s="80"/>
      <c r="R19" s="81"/>
      <c r="S19" s="74"/>
      <c r="T19" s="119">
        <v>230907902.72999999</v>
      </c>
      <c r="U19" s="119">
        <v>267267527.27000001</v>
      </c>
      <c r="V19" s="119">
        <v>312988453.63999999</v>
      </c>
      <c r="W19" s="56">
        <f t="shared" si="1"/>
        <v>82080550.909999996</v>
      </c>
      <c r="X19" s="56">
        <f t="shared" si="2"/>
        <v>45720926.369999975</v>
      </c>
      <c r="Y19" s="42">
        <v>321048475.69999999</v>
      </c>
      <c r="Z19" s="56">
        <f t="shared" si="3"/>
        <v>90140572.969999999</v>
      </c>
      <c r="AA19" s="56">
        <f t="shared" si="4"/>
        <v>53780948.429999977</v>
      </c>
      <c r="AB19" s="42">
        <v>333052372.19999999</v>
      </c>
      <c r="AC19" s="56">
        <f t="shared" si="5"/>
        <v>102144469.47</v>
      </c>
      <c r="AD19" s="56">
        <f t="shared" ref="AD19:AD84" si="8">SUM(AB19-U19)</f>
        <v>65784844.929999977</v>
      </c>
    </row>
    <row r="20" spans="1:30" ht="25.15" hidden="1" customHeight="1" x14ac:dyDescent="0.25">
      <c r="A20" s="7"/>
      <c r="B20" s="6"/>
      <c r="C20" s="8"/>
      <c r="D20" s="8"/>
      <c r="E20" s="6"/>
      <c r="F20" s="21" t="s">
        <v>49</v>
      </c>
      <c r="G20" s="30"/>
      <c r="H20" s="60" t="s">
        <v>104</v>
      </c>
      <c r="I20" s="60"/>
      <c r="J20" s="42">
        <v>861222.65</v>
      </c>
      <c r="K20" s="42">
        <v>861222.65</v>
      </c>
      <c r="L20" s="42">
        <f>SUM(K20/J20*100)</f>
        <v>100</v>
      </c>
      <c r="M20" s="42"/>
      <c r="N20" s="42">
        <v>0</v>
      </c>
      <c r="O20" s="42">
        <v>0</v>
      </c>
      <c r="P20" s="42">
        <v>0</v>
      </c>
      <c r="Q20" s="80"/>
      <c r="R20" s="81"/>
      <c r="S20" s="74"/>
      <c r="T20" s="117">
        <f t="shared" ref="T20:T47" si="9">SUM(K20,O20)</f>
        <v>861222.65</v>
      </c>
      <c r="U20" s="117"/>
      <c r="V20" s="117"/>
      <c r="W20" s="56">
        <f t="shared" si="1"/>
        <v>-861222.65</v>
      </c>
      <c r="X20" s="56">
        <f t="shared" si="2"/>
        <v>0</v>
      </c>
      <c r="Y20" s="56"/>
      <c r="Z20" s="56">
        <f t="shared" si="3"/>
        <v>-861222.65</v>
      </c>
      <c r="AA20" s="56">
        <f t="shared" si="4"/>
        <v>0</v>
      </c>
      <c r="AB20" s="56"/>
      <c r="AC20" s="56">
        <f t="shared" si="5"/>
        <v>-861222.65</v>
      </c>
      <c r="AD20" s="56">
        <f t="shared" si="8"/>
        <v>0</v>
      </c>
    </row>
    <row r="21" spans="1:30" ht="15.6" hidden="1" customHeight="1" x14ac:dyDescent="0.25">
      <c r="A21" s="7"/>
      <c r="B21" s="6"/>
      <c r="C21" s="8"/>
      <c r="D21" s="8"/>
      <c r="E21" s="6"/>
      <c r="F21" s="21" t="s">
        <v>304</v>
      </c>
      <c r="G21" s="30"/>
      <c r="H21" s="60" t="s">
        <v>310</v>
      </c>
      <c r="I21" s="60"/>
      <c r="J21" s="42">
        <v>5809168.7400000002</v>
      </c>
      <c r="K21" s="42">
        <v>5809168.7400000002</v>
      </c>
      <c r="L21" s="42">
        <f>SUM(K21/J21*100)</f>
        <v>100</v>
      </c>
      <c r="M21" s="42"/>
      <c r="N21" s="42">
        <v>0</v>
      </c>
      <c r="O21" s="42">
        <v>0</v>
      </c>
      <c r="P21" s="42">
        <v>0</v>
      </c>
      <c r="Q21" s="80"/>
      <c r="R21" s="81"/>
      <c r="S21" s="74"/>
      <c r="T21" s="117">
        <f t="shared" si="9"/>
        <v>5809168.7400000002</v>
      </c>
      <c r="U21" s="117"/>
      <c r="V21" s="117"/>
      <c r="W21" s="56">
        <f t="shared" si="1"/>
        <v>-5809168.7400000002</v>
      </c>
      <c r="X21" s="56">
        <f t="shared" si="2"/>
        <v>0</v>
      </c>
      <c r="Y21" s="56"/>
      <c r="Z21" s="56">
        <f t="shared" si="3"/>
        <v>-5809168.7400000002</v>
      </c>
      <c r="AA21" s="56">
        <f t="shared" si="4"/>
        <v>0</v>
      </c>
      <c r="AB21" s="56"/>
      <c r="AC21" s="56">
        <f t="shared" si="5"/>
        <v>-5809168.7400000002</v>
      </c>
      <c r="AD21" s="56">
        <f t="shared" si="8"/>
        <v>0</v>
      </c>
    </row>
    <row r="22" spans="1:30" ht="35.450000000000003" hidden="1" customHeight="1" x14ac:dyDescent="0.25">
      <c r="A22" s="7"/>
      <c r="B22" s="6"/>
      <c r="C22" s="8"/>
      <c r="D22" s="8"/>
      <c r="E22" s="6"/>
      <c r="F22" s="21" t="s">
        <v>311</v>
      </c>
      <c r="G22" s="30"/>
      <c r="H22" s="60" t="s">
        <v>312</v>
      </c>
      <c r="I22" s="60"/>
      <c r="J22" s="42">
        <v>0</v>
      </c>
      <c r="K22" s="42">
        <v>0</v>
      </c>
      <c r="L22" s="42">
        <v>0</v>
      </c>
      <c r="M22" s="42"/>
      <c r="N22" s="42">
        <v>0</v>
      </c>
      <c r="O22" s="42">
        <v>0</v>
      </c>
      <c r="P22" s="42">
        <v>0</v>
      </c>
      <c r="Q22" s="80"/>
      <c r="R22" s="81"/>
      <c r="S22" s="74"/>
      <c r="T22" s="117">
        <f t="shared" si="9"/>
        <v>0</v>
      </c>
      <c r="U22" s="117"/>
      <c r="V22" s="117"/>
      <c r="W22" s="56">
        <f t="shared" si="1"/>
        <v>0</v>
      </c>
      <c r="X22" s="56">
        <f t="shared" si="2"/>
        <v>0</v>
      </c>
      <c r="Y22" s="56"/>
      <c r="Z22" s="56">
        <f t="shared" si="3"/>
        <v>0</v>
      </c>
      <c r="AA22" s="56">
        <f t="shared" si="4"/>
        <v>0</v>
      </c>
      <c r="AB22" s="56"/>
      <c r="AC22" s="56">
        <f t="shared" si="5"/>
        <v>0</v>
      </c>
      <c r="AD22" s="56">
        <f t="shared" si="8"/>
        <v>0</v>
      </c>
    </row>
    <row r="23" spans="1:30" ht="23.45" hidden="1" customHeight="1" x14ac:dyDescent="0.25">
      <c r="A23" s="7"/>
      <c r="B23" s="6"/>
      <c r="C23" s="8"/>
      <c r="D23" s="8"/>
      <c r="E23" s="6"/>
      <c r="F23" s="20" t="s">
        <v>47</v>
      </c>
      <c r="G23" s="30" t="s">
        <v>27</v>
      </c>
      <c r="H23" s="30" t="s">
        <v>103</v>
      </c>
      <c r="I23" s="30"/>
      <c r="J23" s="42">
        <v>41851903.600000001</v>
      </c>
      <c r="K23" s="42">
        <v>38616565.729999997</v>
      </c>
      <c r="L23" s="42">
        <f>SUM(K23/J23*100)</f>
        <v>92.26955624068674</v>
      </c>
      <c r="M23" s="42"/>
      <c r="N23" s="42">
        <v>0</v>
      </c>
      <c r="O23" s="42">
        <v>0</v>
      </c>
      <c r="P23" s="35">
        <v>0</v>
      </c>
      <c r="Q23" s="80"/>
      <c r="R23" s="81"/>
      <c r="S23" s="74"/>
      <c r="T23" s="117">
        <f t="shared" si="9"/>
        <v>38616565.729999997</v>
      </c>
      <c r="U23" s="117"/>
      <c r="V23" s="117"/>
      <c r="W23" s="56">
        <f t="shared" si="1"/>
        <v>-38616565.729999997</v>
      </c>
      <c r="X23" s="56">
        <f t="shared" si="2"/>
        <v>0</v>
      </c>
      <c r="Y23" s="56"/>
      <c r="Z23" s="56">
        <f t="shared" si="3"/>
        <v>-38616565.729999997</v>
      </c>
      <c r="AA23" s="56">
        <f t="shared" si="4"/>
        <v>0</v>
      </c>
      <c r="AB23" s="56"/>
      <c r="AC23" s="56">
        <f t="shared" si="5"/>
        <v>-38616565.729999997</v>
      </c>
      <c r="AD23" s="56">
        <f t="shared" si="8"/>
        <v>0</v>
      </c>
    </row>
    <row r="24" spans="1:30" ht="24.6" hidden="1" customHeight="1" x14ac:dyDescent="0.25">
      <c r="A24" s="7"/>
      <c r="B24" s="6"/>
      <c r="C24" s="8"/>
      <c r="D24" s="8"/>
      <c r="E24" s="6"/>
      <c r="F24" s="21" t="s">
        <v>77</v>
      </c>
      <c r="G24" s="30" t="s">
        <v>27</v>
      </c>
      <c r="H24" s="30" t="s">
        <v>278</v>
      </c>
      <c r="I24" s="30"/>
      <c r="J24" s="42">
        <v>0</v>
      </c>
      <c r="K24" s="42">
        <v>0</v>
      </c>
      <c r="L24" s="42">
        <v>0</v>
      </c>
      <c r="M24" s="42"/>
      <c r="N24" s="42">
        <v>11973317.4</v>
      </c>
      <c r="O24" s="42">
        <v>8928977.0700000003</v>
      </c>
      <c r="P24" s="42">
        <f t="shared" ref="P24:P29" si="10">SUM(O24/N24*100)</f>
        <v>74.573961181384874</v>
      </c>
      <c r="Q24" s="80"/>
      <c r="R24" s="81"/>
      <c r="S24" s="74"/>
      <c r="T24" s="117">
        <f t="shared" si="9"/>
        <v>8928977.0700000003</v>
      </c>
      <c r="U24" s="126"/>
      <c r="V24" s="126"/>
      <c r="W24" s="56">
        <f t="shared" si="1"/>
        <v>-8928977.0700000003</v>
      </c>
      <c r="X24" s="56">
        <f t="shared" si="2"/>
        <v>0</v>
      </c>
      <c r="Y24" s="92"/>
      <c r="Z24" s="56">
        <f t="shared" si="3"/>
        <v>-8928977.0700000003</v>
      </c>
      <c r="AA24" s="56">
        <f t="shared" si="4"/>
        <v>0</v>
      </c>
      <c r="AB24" s="92"/>
      <c r="AC24" s="56">
        <f t="shared" si="5"/>
        <v>-8928977.0700000003</v>
      </c>
      <c r="AD24" s="56">
        <f t="shared" si="8"/>
        <v>0</v>
      </c>
    </row>
    <row r="25" spans="1:30" ht="23.45" hidden="1" customHeight="1" x14ac:dyDescent="0.25">
      <c r="A25" s="7"/>
      <c r="B25" s="6"/>
      <c r="C25" s="8"/>
      <c r="D25" s="8"/>
      <c r="E25" s="6"/>
      <c r="F25" s="21" t="s">
        <v>407</v>
      </c>
      <c r="G25" s="30" t="s">
        <v>27</v>
      </c>
      <c r="H25" s="30" t="s">
        <v>408</v>
      </c>
      <c r="I25" s="30"/>
      <c r="J25" s="42">
        <v>119733.17</v>
      </c>
      <c r="K25" s="42">
        <v>90191.69</v>
      </c>
      <c r="L25" s="42">
        <f>SUM(K25/J25*100)</f>
        <v>75.327238057757924</v>
      </c>
      <c r="M25" s="42"/>
      <c r="N25" s="42">
        <v>0</v>
      </c>
      <c r="O25" s="42">
        <v>0</v>
      </c>
      <c r="P25" s="42">
        <v>0</v>
      </c>
      <c r="Q25" s="80"/>
      <c r="R25" s="81"/>
      <c r="S25" s="74"/>
      <c r="T25" s="117">
        <f t="shared" si="9"/>
        <v>90191.69</v>
      </c>
      <c r="U25" s="117"/>
      <c r="V25" s="117"/>
      <c r="W25" s="56">
        <f t="shared" si="1"/>
        <v>-90191.69</v>
      </c>
      <c r="X25" s="56">
        <f t="shared" si="2"/>
        <v>0</v>
      </c>
      <c r="Y25" s="56"/>
      <c r="Z25" s="56">
        <f t="shared" si="3"/>
        <v>-90191.69</v>
      </c>
      <c r="AA25" s="56">
        <f t="shared" si="4"/>
        <v>0</v>
      </c>
      <c r="AB25" s="56"/>
      <c r="AC25" s="56">
        <f t="shared" si="5"/>
        <v>-90191.69</v>
      </c>
      <c r="AD25" s="56">
        <f t="shared" si="8"/>
        <v>0</v>
      </c>
    </row>
    <row r="26" spans="1:30" ht="39" hidden="1" customHeight="1" x14ac:dyDescent="0.25">
      <c r="A26" s="7"/>
      <c r="B26" s="6"/>
      <c r="C26" s="8"/>
      <c r="D26" s="8"/>
      <c r="E26" s="6"/>
      <c r="F26" s="21" t="s">
        <v>51</v>
      </c>
      <c r="G26" s="30" t="s">
        <v>27</v>
      </c>
      <c r="H26" s="30" t="s">
        <v>105</v>
      </c>
      <c r="I26" s="30"/>
      <c r="J26" s="42">
        <v>0</v>
      </c>
      <c r="K26" s="42">
        <v>0</v>
      </c>
      <c r="L26" s="42">
        <v>0</v>
      </c>
      <c r="M26" s="42"/>
      <c r="N26" s="42">
        <v>137884000</v>
      </c>
      <c r="O26" s="42">
        <v>137884000</v>
      </c>
      <c r="P26" s="42">
        <f t="shared" si="10"/>
        <v>100</v>
      </c>
      <c r="Q26" s="80"/>
      <c r="R26" s="81"/>
      <c r="S26" s="74"/>
      <c r="T26" s="117">
        <f t="shared" si="9"/>
        <v>137884000</v>
      </c>
      <c r="U26" s="117"/>
      <c r="V26" s="117"/>
      <c r="W26" s="56">
        <f t="shared" si="1"/>
        <v>-137884000</v>
      </c>
      <c r="X26" s="56">
        <f t="shared" si="2"/>
        <v>0</v>
      </c>
      <c r="Y26" s="56"/>
      <c r="Z26" s="56">
        <f t="shared" si="3"/>
        <v>-137884000</v>
      </c>
      <c r="AA26" s="56">
        <f t="shared" si="4"/>
        <v>0</v>
      </c>
      <c r="AB26" s="56"/>
      <c r="AC26" s="56">
        <f t="shared" si="5"/>
        <v>-137884000</v>
      </c>
      <c r="AD26" s="56">
        <f t="shared" si="8"/>
        <v>0</v>
      </c>
    </row>
    <row r="27" spans="1:30" ht="46.15" hidden="1" customHeight="1" x14ac:dyDescent="0.25">
      <c r="A27" s="7"/>
      <c r="B27" s="6"/>
      <c r="C27" s="8"/>
      <c r="D27" s="8"/>
      <c r="E27" s="6"/>
      <c r="F27" s="21" t="s">
        <v>280</v>
      </c>
      <c r="G27" s="30"/>
      <c r="H27" s="30" t="s">
        <v>281</v>
      </c>
      <c r="I27" s="30"/>
      <c r="J27" s="42">
        <v>0</v>
      </c>
      <c r="K27" s="42">
        <v>0</v>
      </c>
      <c r="L27" s="42">
        <v>0</v>
      </c>
      <c r="M27" s="42"/>
      <c r="N27" s="42">
        <v>10728811</v>
      </c>
      <c r="O27" s="42">
        <v>9513701.5</v>
      </c>
      <c r="P27" s="42">
        <f t="shared" si="10"/>
        <v>88.674332132423615</v>
      </c>
      <c r="Q27" s="80"/>
      <c r="R27" s="81"/>
      <c r="S27" s="74"/>
      <c r="T27" s="117">
        <f t="shared" si="9"/>
        <v>9513701.5</v>
      </c>
      <c r="U27" s="117"/>
      <c r="V27" s="117"/>
      <c r="W27" s="56">
        <f t="shared" si="1"/>
        <v>-9513701.5</v>
      </c>
      <c r="X27" s="56">
        <f t="shared" si="2"/>
        <v>0</v>
      </c>
      <c r="Y27" s="56"/>
      <c r="Z27" s="56">
        <f t="shared" si="3"/>
        <v>-9513701.5</v>
      </c>
      <c r="AA27" s="56">
        <f t="shared" si="4"/>
        <v>0</v>
      </c>
      <c r="AB27" s="56"/>
      <c r="AC27" s="56">
        <f t="shared" si="5"/>
        <v>-9513701.5</v>
      </c>
      <c r="AD27" s="56">
        <f t="shared" si="8"/>
        <v>0</v>
      </c>
    </row>
    <row r="28" spans="1:30" ht="46.15" hidden="1" customHeight="1" x14ac:dyDescent="0.25">
      <c r="A28" s="7"/>
      <c r="B28" s="6"/>
      <c r="C28" s="8"/>
      <c r="D28" s="8"/>
      <c r="E28" s="6"/>
      <c r="F28" s="88" t="s">
        <v>279</v>
      </c>
      <c r="G28" s="59"/>
      <c r="H28" s="59" t="s">
        <v>313</v>
      </c>
      <c r="I28" s="59"/>
      <c r="J28" s="35">
        <v>0</v>
      </c>
      <c r="K28" s="35">
        <v>0</v>
      </c>
      <c r="L28" s="35">
        <v>0</v>
      </c>
      <c r="M28" s="35"/>
      <c r="N28" s="35">
        <v>2820000</v>
      </c>
      <c r="O28" s="35">
        <v>1453000.02</v>
      </c>
      <c r="P28" s="35">
        <f t="shared" ref="P28" si="11">SUM(O28/N28*100)</f>
        <v>51.524823404255315</v>
      </c>
      <c r="Q28" s="82"/>
      <c r="R28" s="83"/>
      <c r="S28" s="75"/>
      <c r="T28" s="116">
        <f t="shared" si="9"/>
        <v>1453000.02</v>
      </c>
      <c r="U28" s="116"/>
      <c r="V28" s="116"/>
      <c r="W28" s="56">
        <f t="shared" si="1"/>
        <v>-1453000.02</v>
      </c>
      <c r="X28" s="56">
        <f t="shared" si="2"/>
        <v>0</v>
      </c>
      <c r="Y28" s="55"/>
      <c r="Z28" s="56">
        <f t="shared" si="3"/>
        <v>-1453000.02</v>
      </c>
      <c r="AA28" s="56">
        <f t="shared" si="4"/>
        <v>0</v>
      </c>
      <c r="AB28" s="55"/>
      <c r="AC28" s="56">
        <f t="shared" si="5"/>
        <v>-1453000.02</v>
      </c>
      <c r="AD28" s="56">
        <f t="shared" si="8"/>
        <v>0</v>
      </c>
    </row>
    <row r="29" spans="1:30" ht="42.6" customHeight="1" x14ac:dyDescent="0.25">
      <c r="A29" s="7"/>
      <c r="B29" s="6"/>
      <c r="C29" s="8"/>
      <c r="D29" s="8"/>
      <c r="E29" s="6"/>
      <c r="F29" s="18" t="s">
        <v>287</v>
      </c>
      <c r="G29" s="30" t="s">
        <v>27</v>
      </c>
      <c r="H29" s="59" t="s">
        <v>106</v>
      </c>
      <c r="I29" s="59"/>
      <c r="J29" s="35">
        <f>SUM(J30,J33)</f>
        <v>18880234.120000001</v>
      </c>
      <c r="K29" s="35">
        <f>SUM(K30,K33)</f>
        <v>18880234.120000001</v>
      </c>
      <c r="L29" s="35">
        <f t="shared" ref="L29:L34" si="12">SUM(K29/J29*100)</f>
        <v>100</v>
      </c>
      <c r="M29" s="35"/>
      <c r="N29" s="35">
        <f>SUM(N30,N33)</f>
        <v>1893058</v>
      </c>
      <c r="O29" s="35">
        <f>SUM(O30,O33)</f>
        <v>1803749.25</v>
      </c>
      <c r="P29" s="35">
        <f t="shared" si="10"/>
        <v>95.282302496806764</v>
      </c>
      <c r="Q29" s="80"/>
      <c r="R29" s="81"/>
      <c r="S29" s="74"/>
      <c r="T29" s="116">
        <f>SUM(T30:T33)</f>
        <v>23112484.780000001</v>
      </c>
      <c r="U29" s="116">
        <f>SUM(U30:U33)</f>
        <v>25742124.02</v>
      </c>
      <c r="V29" s="116">
        <f>SUM(V30:V33)</f>
        <v>31233402</v>
      </c>
      <c r="W29" s="56">
        <f t="shared" si="1"/>
        <v>8120917.2199999988</v>
      </c>
      <c r="X29" s="56">
        <f t="shared" si="2"/>
        <v>5491277.9800000004</v>
      </c>
      <c r="Y29" s="55">
        <f>SUM(Y30:Y33)</f>
        <v>30302758</v>
      </c>
      <c r="Z29" s="56">
        <f t="shared" si="3"/>
        <v>7190273.2199999988</v>
      </c>
      <c r="AA29" s="56">
        <f t="shared" si="4"/>
        <v>4560633.9800000004</v>
      </c>
      <c r="AB29" s="55">
        <f>SUM(AB30:AB33)</f>
        <v>30302758</v>
      </c>
      <c r="AC29" s="56">
        <f t="shared" si="5"/>
        <v>7190273.2199999988</v>
      </c>
      <c r="AD29" s="56">
        <f t="shared" si="8"/>
        <v>4560633.9800000004</v>
      </c>
    </row>
    <row r="30" spans="1:30" ht="37.9" customHeight="1" x14ac:dyDescent="0.25">
      <c r="A30" s="7"/>
      <c r="B30" s="6"/>
      <c r="C30" s="8"/>
      <c r="D30" s="8"/>
      <c r="E30" s="6"/>
      <c r="F30" s="39" t="s">
        <v>158</v>
      </c>
      <c r="G30" s="30"/>
      <c r="H30" s="30" t="s">
        <v>107</v>
      </c>
      <c r="I30" s="30"/>
      <c r="J30" s="42">
        <f>SUM(J31:J32)</f>
        <v>17781791.630000003</v>
      </c>
      <c r="K30" s="42">
        <f>SUM(K31:K32)</f>
        <v>17781791.630000003</v>
      </c>
      <c r="L30" s="42">
        <f t="shared" si="12"/>
        <v>100</v>
      </c>
      <c r="M30" s="42"/>
      <c r="N30" s="42">
        <f>SUM(N31:N32)</f>
        <v>0</v>
      </c>
      <c r="O30" s="42">
        <v>0</v>
      </c>
      <c r="P30" s="35">
        <v>0</v>
      </c>
      <c r="Q30" s="80"/>
      <c r="R30" s="81"/>
      <c r="S30" s="74"/>
      <c r="T30" s="117">
        <v>20344155.859999999</v>
      </c>
      <c r="U30" s="117">
        <v>22660000</v>
      </c>
      <c r="V30" s="117">
        <v>26530662</v>
      </c>
      <c r="W30" s="56">
        <f t="shared" si="1"/>
        <v>6186506.1400000006</v>
      </c>
      <c r="X30" s="56">
        <f t="shared" si="2"/>
        <v>3870662</v>
      </c>
      <c r="Y30" s="56">
        <v>26530662</v>
      </c>
      <c r="Z30" s="56">
        <f t="shared" si="3"/>
        <v>6186506.1400000006</v>
      </c>
      <c r="AA30" s="56">
        <f t="shared" si="4"/>
        <v>3870662</v>
      </c>
      <c r="AB30" s="56">
        <v>26530662</v>
      </c>
      <c r="AC30" s="56">
        <f t="shared" si="5"/>
        <v>6186506.1400000006</v>
      </c>
      <c r="AD30" s="56">
        <f t="shared" si="8"/>
        <v>3870662</v>
      </c>
    </row>
    <row r="31" spans="1:30" ht="17.25" hidden="1" customHeight="1" x14ac:dyDescent="0.25">
      <c r="A31" s="7"/>
      <c r="B31" s="6"/>
      <c r="C31" s="8"/>
      <c r="D31" s="8"/>
      <c r="E31" s="6"/>
      <c r="F31" s="20" t="s">
        <v>304</v>
      </c>
      <c r="G31" s="30" t="s">
        <v>27</v>
      </c>
      <c r="H31" s="30" t="s">
        <v>314</v>
      </c>
      <c r="I31" s="30"/>
      <c r="J31" s="42">
        <v>2969290.24</v>
      </c>
      <c r="K31" s="42">
        <v>2969290.24</v>
      </c>
      <c r="L31" s="42">
        <f t="shared" si="12"/>
        <v>100</v>
      </c>
      <c r="M31" s="42"/>
      <c r="N31" s="42">
        <v>0</v>
      </c>
      <c r="O31" s="42">
        <v>0</v>
      </c>
      <c r="P31" s="35">
        <v>0</v>
      </c>
      <c r="Q31" s="80"/>
      <c r="R31" s="81"/>
      <c r="S31" s="74"/>
      <c r="T31" s="117"/>
      <c r="U31" s="117"/>
      <c r="V31" s="117"/>
      <c r="W31" s="56">
        <f t="shared" si="1"/>
        <v>0</v>
      </c>
      <c r="X31" s="56">
        <f t="shared" si="2"/>
        <v>0</v>
      </c>
      <c r="Y31" s="56"/>
      <c r="Z31" s="56">
        <f t="shared" si="3"/>
        <v>0</v>
      </c>
      <c r="AA31" s="56">
        <f t="shared" si="4"/>
        <v>0</v>
      </c>
      <c r="AB31" s="56"/>
      <c r="AC31" s="56">
        <f t="shared" si="5"/>
        <v>0</v>
      </c>
      <c r="AD31" s="56">
        <f t="shared" si="8"/>
        <v>0</v>
      </c>
    </row>
    <row r="32" spans="1:30" ht="27.75" hidden="1" customHeight="1" x14ac:dyDescent="0.25">
      <c r="A32" s="7"/>
      <c r="B32" s="6"/>
      <c r="C32" s="8"/>
      <c r="D32" s="8"/>
      <c r="E32" s="6"/>
      <c r="F32" s="20" t="s">
        <v>47</v>
      </c>
      <c r="G32" s="30" t="s">
        <v>27</v>
      </c>
      <c r="H32" s="30" t="s">
        <v>108</v>
      </c>
      <c r="I32" s="30"/>
      <c r="J32" s="42">
        <v>14812501.390000001</v>
      </c>
      <c r="K32" s="42">
        <v>14812501.390000001</v>
      </c>
      <c r="L32" s="42">
        <f t="shared" si="12"/>
        <v>100</v>
      </c>
      <c r="M32" s="42"/>
      <c r="N32" s="42">
        <v>0</v>
      </c>
      <c r="O32" s="42">
        <v>0</v>
      </c>
      <c r="P32" s="35">
        <v>0</v>
      </c>
      <c r="Q32" s="80"/>
      <c r="R32" s="81"/>
      <c r="S32" s="74"/>
      <c r="T32" s="117"/>
      <c r="U32" s="117"/>
      <c r="V32" s="117"/>
      <c r="W32" s="56">
        <f t="shared" si="1"/>
        <v>0</v>
      </c>
      <c r="X32" s="56">
        <f t="shared" si="2"/>
        <v>0</v>
      </c>
      <c r="Y32" s="56"/>
      <c r="Z32" s="56">
        <f t="shared" si="3"/>
        <v>0</v>
      </c>
      <c r="AA32" s="56">
        <f t="shared" si="4"/>
        <v>0</v>
      </c>
      <c r="AB32" s="56"/>
      <c r="AC32" s="56">
        <f t="shared" si="5"/>
        <v>0</v>
      </c>
      <c r="AD32" s="56">
        <f t="shared" si="8"/>
        <v>0</v>
      </c>
    </row>
    <row r="33" spans="1:30" ht="28.15" customHeight="1" x14ac:dyDescent="0.25">
      <c r="A33" s="7"/>
      <c r="B33" s="6"/>
      <c r="C33" s="8"/>
      <c r="D33" s="8"/>
      <c r="E33" s="6"/>
      <c r="F33" s="40" t="s">
        <v>159</v>
      </c>
      <c r="G33" s="30" t="s">
        <v>27</v>
      </c>
      <c r="H33" s="30" t="s">
        <v>109</v>
      </c>
      <c r="I33" s="30"/>
      <c r="J33" s="42">
        <f>SUM(J34:J35)</f>
        <v>1098442.49</v>
      </c>
      <c r="K33" s="42">
        <f>SUM(K34)</f>
        <v>1098442.49</v>
      </c>
      <c r="L33" s="42">
        <f t="shared" si="12"/>
        <v>100</v>
      </c>
      <c r="M33" s="42"/>
      <c r="N33" s="42">
        <f>SUM(N34:N35)</f>
        <v>1893058</v>
      </c>
      <c r="O33" s="42">
        <f>SUM(O34:O35)</f>
        <v>1803749.25</v>
      </c>
      <c r="P33" s="42">
        <f>SUM(O33/N33*100)</f>
        <v>95.282302496806764</v>
      </c>
      <c r="Q33" s="80"/>
      <c r="R33" s="81"/>
      <c r="S33" s="74"/>
      <c r="T33" s="117">
        <v>2768328.92</v>
      </c>
      <c r="U33" s="117">
        <v>3082124.02</v>
      </c>
      <c r="V33" s="117">
        <v>4702740</v>
      </c>
      <c r="W33" s="56">
        <f t="shared" si="1"/>
        <v>1934411.08</v>
      </c>
      <c r="X33" s="56">
        <f t="shared" si="2"/>
        <v>1620615.98</v>
      </c>
      <c r="Y33" s="56">
        <v>3772096</v>
      </c>
      <c r="Z33" s="56">
        <f t="shared" si="3"/>
        <v>1003767.0800000001</v>
      </c>
      <c r="AA33" s="56">
        <f t="shared" si="4"/>
        <v>689971.98</v>
      </c>
      <c r="AB33" s="56">
        <v>3772096</v>
      </c>
      <c r="AC33" s="56">
        <f t="shared" si="5"/>
        <v>1003767.0800000001</v>
      </c>
      <c r="AD33" s="56">
        <f t="shared" si="8"/>
        <v>689971.98</v>
      </c>
    </row>
    <row r="34" spans="1:30" ht="14.45" hidden="1" customHeight="1" x14ac:dyDescent="0.25">
      <c r="A34" s="7"/>
      <c r="B34" s="6"/>
      <c r="C34" s="8"/>
      <c r="D34" s="8"/>
      <c r="E34" s="6"/>
      <c r="F34" s="20" t="s">
        <v>52</v>
      </c>
      <c r="G34" s="30"/>
      <c r="H34" s="30" t="s">
        <v>111</v>
      </c>
      <c r="I34" s="30"/>
      <c r="J34" s="42">
        <v>1098442.49</v>
      </c>
      <c r="K34" s="42">
        <v>1098442.49</v>
      </c>
      <c r="L34" s="42">
        <f t="shared" si="12"/>
        <v>100</v>
      </c>
      <c r="M34" s="42"/>
      <c r="N34" s="42">
        <v>0</v>
      </c>
      <c r="O34" s="42">
        <v>0</v>
      </c>
      <c r="P34" s="42">
        <v>0</v>
      </c>
      <c r="Q34" s="80"/>
      <c r="R34" s="81"/>
      <c r="S34" s="74"/>
      <c r="T34" s="117">
        <f t="shared" si="9"/>
        <v>1098442.49</v>
      </c>
      <c r="U34" s="117"/>
      <c r="V34" s="117"/>
      <c r="W34" s="56">
        <f t="shared" si="1"/>
        <v>-1098442.49</v>
      </c>
      <c r="X34" s="56">
        <f t="shared" si="2"/>
        <v>0</v>
      </c>
      <c r="Y34" s="56"/>
      <c r="Z34" s="56">
        <f t="shared" si="3"/>
        <v>-1098442.49</v>
      </c>
      <c r="AA34" s="56">
        <f t="shared" si="4"/>
        <v>0</v>
      </c>
      <c r="AB34" s="56"/>
      <c r="AC34" s="56">
        <f t="shared" si="5"/>
        <v>-1098442.49</v>
      </c>
      <c r="AD34" s="56">
        <f t="shared" si="8"/>
        <v>0</v>
      </c>
    </row>
    <row r="35" spans="1:30" ht="25.15" hidden="1" customHeight="1" x14ac:dyDescent="0.25">
      <c r="A35" s="7"/>
      <c r="B35" s="6"/>
      <c r="C35" s="8"/>
      <c r="D35" s="8"/>
      <c r="E35" s="6"/>
      <c r="F35" s="20" t="s">
        <v>228</v>
      </c>
      <c r="G35" s="30" t="s">
        <v>27</v>
      </c>
      <c r="H35" s="30" t="s">
        <v>110</v>
      </c>
      <c r="I35" s="30"/>
      <c r="J35" s="42">
        <v>0</v>
      </c>
      <c r="K35" s="42">
        <v>0</v>
      </c>
      <c r="L35" s="42">
        <v>0</v>
      </c>
      <c r="M35" s="42"/>
      <c r="N35" s="42">
        <v>1893058</v>
      </c>
      <c r="O35" s="42">
        <v>1803749.25</v>
      </c>
      <c r="P35" s="42">
        <f t="shared" ref="P35:P39" si="13">SUM(O35/N35*100)</f>
        <v>95.282302496806764</v>
      </c>
      <c r="Q35" s="80"/>
      <c r="R35" s="81"/>
      <c r="S35" s="74"/>
      <c r="T35" s="117">
        <f t="shared" si="9"/>
        <v>1803749.25</v>
      </c>
      <c r="U35" s="117"/>
      <c r="V35" s="117"/>
      <c r="W35" s="56">
        <f t="shared" si="1"/>
        <v>-1803749.25</v>
      </c>
      <c r="X35" s="56">
        <f t="shared" si="2"/>
        <v>0</v>
      </c>
      <c r="Y35" s="56"/>
      <c r="Z35" s="56">
        <f t="shared" si="3"/>
        <v>-1803749.25</v>
      </c>
      <c r="AA35" s="56">
        <f t="shared" si="4"/>
        <v>0</v>
      </c>
      <c r="AB35" s="56"/>
      <c r="AC35" s="56">
        <f t="shared" si="5"/>
        <v>-1803749.25</v>
      </c>
      <c r="AD35" s="56">
        <f t="shared" si="8"/>
        <v>0</v>
      </c>
    </row>
    <row r="36" spans="1:30" ht="39" customHeight="1" x14ac:dyDescent="0.25">
      <c r="A36" s="7"/>
      <c r="B36" s="6"/>
      <c r="C36" s="8"/>
      <c r="D36" s="8"/>
      <c r="E36" s="6"/>
      <c r="F36" s="41" t="s">
        <v>160</v>
      </c>
      <c r="G36" s="30" t="s">
        <v>27</v>
      </c>
      <c r="H36" s="34" t="s">
        <v>466</v>
      </c>
      <c r="I36" s="34"/>
      <c r="J36" s="35">
        <f>SUM(J37)</f>
        <v>14236734</v>
      </c>
      <c r="K36" s="35">
        <f>SUM(K37)</f>
        <v>14236734</v>
      </c>
      <c r="L36" s="35">
        <f t="shared" ref="L36:L47" si="14">SUM(K36/J36*100)</f>
        <v>100</v>
      </c>
      <c r="M36" s="35"/>
      <c r="N36" s="42">
        <v>0</v>
      </c>
      <c r="O36" s="42">
        <v>0</v>
      </c>
      <c r="P36" s="35">
        <v>0</v>
      </c>
      <c r="Q36" s="82"/>
      <c r="R36" s="83"/>
      <c r="S36" s="75"/>
      <c r="T36" s="116">
        <f>SUM(T37)</f>
        <v>17980198.309999999</v>
      </c>
      <c r="U36" s="116">
        <f>SUM(U37)</f>
        <v>18654000</v>
      </c>
      <c r="V36" s="116">
        <f>SUM(V37)</f>
        <v>24697000</v>
      </c>
      <c r="W36" s="56">
        <f t="shared" si="1"/>
        <v>6716801.6900000013</v>
      </c>
      <c r="X36" s="56">
        <f t="shared" si="2"/>
        <v>6043000</v>
      </c>
      <c r="Y36" s="55">
        <f>SUM(Y37)</f>
        <v>24697000</v>
      </c>
      <c r="Z36" s="56">
        <f t="shared" si="3"/>
        <v>6716801.6900000013</v>
      </c>
      <c r="AA36" s="56">
        <f t="shared" si="4"/>
        <v>6043000</v>
      </c>
      <c r="AB36" s="55">
        <f>SUM(AB37)</f>
        <v>24697000</v>
      </c>
      <c r="AC36" s="56">
        <f t="shared" si="5"/>
        <v>6716801.6900000013</v>
      </c>
      <c r="AD36" s="56">
        <f t="shared" si="8"/>
        <v>6043000</v>
      </c>
    </row>
    <row r="37" spans="1:30" ht="30" customHeight="1" x14ac:dyDescent="0.25">
      <c r="A37" s="7"/>
      <c r="B37" s="6">
        <v>980</v>
      </c>
      <c r="C37" s="8" t="s">
        <v>9</v>
      </c>
      <c r="D37" s="8"/>
      <c r="E37" s="6"/>
      <c r="F37" s="20" t="s">
        <v>47</v>
      </c>
      <c r="G37" s="30" t="s">
        <v>27</v>
      </c>
      <c r="H37" s="33" t="s">
        <v>315</v>
      </c>
      <c r="I37" s="33"/>
      <c r="J37" s="42">
        <v>14236734</v>
      </c>
      <c r="K37" s="42">
        <v>14236734</v>
      </c>
      <c r="L37" s="42">
        <f t="shared" si="14"/>
        <v>100</v>
      </c>
      <c r="M37" s="42"/>
      <c r="N37" s="42">
        <v>0</v>
      </c>
      <c r="O37" s="42">
        <v>0</v>
      </c>
      <c r="P37" s="35">
        <v>0</v>
      </c>
      <c r="Q37" s="80"/>
      <c r="R37" s="81"/>
      <c r="S37" s="74"/>
      <c r="T37" s="117">
        <v>17980198.309999999</v>
      </c>
      <c r="U37" s="117">
        <v>18654000</v>
      </c>
      <c r="V37" s="117">
        <v>24697000</v>
      </c>
      <c r="W37" s="56">
        <f t="shared" si="1"/>
        <v>6716801.6900000013</v>
      </c>
      <c r="X37" s="56">
        <f t="shared" si="2"/>
        <v>6043000</v>
      </c>
      <c r="Y37" s="56">
        <v>24697000</v>
      </c>
      <c r="Z37" s="56">
        <f t="shared" si="3"/>
        <v>6716801.6900000013</v>
      </c>
      <c r="AA37" s="56">
        <f t="shared" si="4"/>
        <v>6043000</v>
      </c>
      <c r="AB37" s="56">
        <v>24697000</v>
      </c>
      <c r="AC37" s="56">
        <f t="shared" si="5"/>
        <v>6716801.6900000013</v>
      </c>
      <c r="AD37" s="56">
        <f t="shared" si="8"/>
        <v>6043000</v>
      </c>
    </row>
    <row r="38" spans="1:30" ht="43.9" customHeight="1" x14ac:dyDescent="0.25">
      <c r="A38" s="7"/>
      <c r="B38" s="6"/>
      <c r="C38" s="8"/>
      <c r="D38" s="8"/>
      <c r="E38" s="6"/>
      <c r="F38" s="86" t="s">
        <v>451</v>
      </c>
      <c r="G38" s="33"/>
      <c r="H38" s="34" t="s">
        <v>452</v>
      </c>
      <c r="I38" s="33"/>
      <c r="J38" s="42"/>
      <c r="K38" s="42"/>
      <c r="L38" s="42"/>
      <c r="M38" s="42"/>
      <c r="N38" s="42"/>
      <c r="O38" s="42"/>
      <c r="P38" s="35"/>
      <c r="Q38" s="80"/>
      <c r="R38" s="81"/>
      <c r="S38" s="74"/>
      <c r="T38" s="116">
        <v>1844757.11</v>
      </c>
      <c r="U38" s="116">
        <v>1175000</v>
      </c>
      <c r="V38" s="116">
        <v>1390000</v>
      </c>
      <c r="W38" s="56">
        <f t="shared" si="1"/>
        <v>-454757.1100000001</v>
      </c>
      <c r="X38" s="56">
        <f t="shared" si="2"/>
        <v>215000</v>
      </c>
      <c r="Y38" s="55">
        <v>1550000</v>
      </c>
      <c r="Z38" s="56">
        <f t="shared" si="3"/>
        <v>-294757.1100000001</v>
      </c>
      <c r="AA38" s="56">
        <f t="shared" si="4"/>
        <v>375000</v>
      </c>
      <c r="AB38" s="55">
        <v>0</v>
      </c>
      <c r="AC38" s="56">
        <f t="shared" si="5"/>
        <v>-1844757.11</v>
      </c>
      <c r="AD38" s="56">
        <f t="shared" si="8"/>
        <v>-1175000</v>
      </c>
    </row>
    <row r="39" spans="1:30" ht="45" customHeight="1" x14ac:dyDescent="0.25">
      <c r="A39" s="10" t="s">
        <v>11</v>
      </c>
      <c r="B39" s="8"/>
      <c r="C39" s="8"/>
      <c r="D39" s="8"/>
      <c r="E39" s="8"/>
      <c r="F39" s="19" t="s">
        <v>288</v>
      </c>
      <c r="G39" s="34" t="s">
        <v>43</v>
      </c>
      <c r="H39" s="34" t="s">
        <v>112</v>
      </c>
      <c r="I39" s="34"/>
      <c r="J39" s="35">
        <f>SUM(J40,J43,J50,J53)</f>
        <v>2445026.2400000002</v>
      </c>
      <c r="K39" s="35">
        <f>SUM(K40,K43,K50)</f>
        <v>2445026.2400000002</v>
      </c>
      <c r="L39" s="35">
        <f t="shared" si="14"/>
        <v>100</v>
      </c>
      <c r="M39" s="35"/>
      <c r="N39" s="35">
        <f>SUM(N40,N43,N50)</f>
        <v>2566000</v>
      </c>
      <c r="O39" s="35">
        <f>SUM(O40,O43,O50)</f>
        <v>1464985.22</v>
      </c>
      <c r="P39" s="35">
        <f t="shared" si="13"/>
        <v>57.09217537022603</v>
      </c>
      <c r="Q39" s="82"/>
      <c r="R39" s="83"/>
      <c r="S39" s="75"/>
      <c r="T39" s="116">
        <f>SUM(T40+T43+T49+T50+T53+T55)</f>
        <v>56419368.100000001</v>
      </c>
      <c r="U39" s="116">
        <f>SUM(U40+U43+U49+U50+U53+U55)</f>
        <v>52637733.93</v>
      </c>
      <c r="V39" s="116">
        <f>SUM(V40+V43+V49+V50+V53+V55)</f>
        <v>88375903.030000001</v>
      </c>
      <c r="W39" s="56">
        <f t="shared" si="1"/>
        <v>31956534.93</v>
      </c>
      <c r="X39" s="56">
        <f t="shared" si="2"/>
        <v>35738169.100000001</v>
      </c>
      <c r="Y39" s="55">
        <f>SUM(Y40+Y43+Y49+Y50+Y53+Y55)</f>
        <v>67657143.870000005</v>
      </c>
      <c r="Z39" s="56">
        <f t="shared" si="3"/>
        <v>11237775.770000003</v>
      </c>
      <c r="AA39" s="56">
        <f t="shared" si="4"/>
        <v>15019409.940000005</v>
      </c>
      <c r="AB39" s="55">
        <f>SUM(AB40+AB43+AB49+AB50+AB53+AB55)</f>
        <v>68924253.230000004</v>
      </c>
      <c r="AC39" s="56">
        <f t="shared" si="5"/>
        <v>12504885.130000003</v>
      </c>
      <c r="AD39" s="56">
        <f t="shared" si="8"/>
        <v>16286519.300000004</v>
      </c>
    </row>
    <row r="40" spans="1:30" ht="22.5" customHeight="1" x14ac:dyDescent="0.25">
      <c r="A40" s="10"/>
      <c r="B40" s="8"/>
      <c r="C40" s="8"/>
      <c r="D40" s="8"/>
      <c r="E40" s="8"/>
      <c r="F40" s="26" t="s">
        <v>316</v>
      </c>
      <c r="G40" s="34"/>
      <c r="H40" s="34" t="s">
        <v>113</v>
      </c>
      <c r="I40" s="34"/>
      <c r="J40" s="35">
        <f>SUM(J41)</f>
        <v>30000</v>
      </c>
      <c r="K40" s="35">
        <f>SUM(K41)</f>
        <v>30000</v>
      </c>
      <c r="L40" s="35">
        <f t="shared" si="14"/>
        <v>100</v>
      </c>
      <c r="M40" s="35"/>
      <c r="N40" s="35">
        <v>0</v>
      </c>
      <c r="O40" s="35">
        <v>0</v>
      </c>
      <c r="P40" s="35">
        <v>0</v>
      </c>
      <c r="Q40" s="80"/>
      <c r="R40" s="81"/>
      <c r="S40" s="74"/>
      <c r="T40" s="116">
        <f>SUM(T41)</f>
        <v>420000</v>
      </c>
      <c r="U40" s="116">
        <f>SUM(U41)</f>
        <v>713000</v>
      </c>
      <c r="V40" s="116">
        <f>SUM(V41)</f>
        <v>900000</v>
      </c>
      <c r="W40" s="56">
        <f t="shared" si="1"/>
        <v>480000</v>
      </c>
      <c r="X40" s="56">
        <f t="shared" si="2"/>
        <v>187000</v>
      </c>
      <c r="Y40" s="55">
        <f>SUM(Y41)</f>
        <v>1000000</v>
      </c>
      <c r="Z40" s="56">
        <f t="shared" si="3"/>
        <v>580000</v>
      </c>
      <c r="AA40" s="56">
        <f t="shared" si="4"/>
        <v>287000</v>
      </c>
      <c r="AB40" s="55">
        <f>SUM(AB41)</f>
        <v>400000</v>
      </c>
      <c r="AC40" s="56">
        <f t="shared" si="5"/>
        <v>-20000</v>
      </c>
      <c r="AD40" s="56">
        <f t="shared" si="8"/>
        <v>-313000</v>
      </c>
    </row>
    <row r="41" spans="1:30" ht="39.6" customHeight="1" x14ac:dyDescent="0.25">
      <c r="A41" s="10"/>
      <c r="B41" s="8"/>
      <c r="C41" s="8"/>
      <c r="D41" s="8"/>
      <c r="E41" s="8"/>
      <c r="F41" s="37" t="s">
        <v>161</v>
      </c>
      <c r="G41" s="34"/>
      <c r="H41" s="34" t="s">
        <v>114</v>
      </c>
      <c r="I41" s="34"/>
      <c r="J41" s="42">
        <f>SUM(J42)</f>
        <v>30000</v>
      </c>
      <c r="K41" s="42">
        <f>SUM(K42)</f>
        <v>30000</v>
      </c>
      <c r="L41" s="42">
        <f t="shared" si="14"/>
        <v>100</v>
      </c>
      <c r="M41" s="42"/>
      <c r="N41" s="35">
        <v>0</v>
      </c>
      <c r="O41" s="35">
        <v>0</v>
      </c>
      <c r="P41" s="35">
        <v>0</v>
      </c>
      <c r="Q41" s="80"/>
      <c r="R41" s="81"/>
      <c r="S41" s="74"/>
      <c r="T41" s="117">
        <v>420000</v>
      </c>
      <c r="U41" s="117">
        <v>713000</v>
      </c>
      <c r="V41" s="117">
        <v>900000</v>
      </c>
      <c r="W41" s="56">
        <f t="shared" si="1"/>
        <v>480000</v>
      </c>
      <c r="X41" s="56">
        <f t="shared" si="2"/>
        <v>187000</v>
      </c>
      <c r="Y41" s="56">
        <v>1000000</v>
      </c>
      <c r="Z41" s="56">
        <f t="shared" si="3"/>
        <v>580000</v>
      </c>
      <c r="AA41" s="56">
        <f t="shared" si="4"/>
        <v>287000</v>
      </c>
      <c r="AB41" s="56">
        <v>400000</v>
      </c>
      <c r="AC41" s="56">
        <f t="shared" si="5"/>
        <v>-20000</v>
      </c>
      <c r="AD41" s="56">
        <f t="shared" si="8"/>
        <v>-313000</v>
      </c>
    </row>
    <row r="42" spans="1:30" ht="27" hidden="1" customHeight="1" x14ac:dyDescent="0.25">
      <c r="A42" s="10"/>
      <c r="B42" s="8"/>
      <c r="C42" s="8"/>
      <c r="D42" s="8"/>
      <c r="E42" s="8"/>
      <c r="F42" s="21" t="s">
        <v>55</v>
      </c>
      <c r="G42" s="34"/>
      <c r="H42" s="33" t="s">
        <v>162</v>
      </c>
      <c r="I42" s="33"/>
      <c r="J42" s="42">
        <v>30000</v>
      </c>
      <c r="K42" s="42">
        <v>30000</v>
      </c>
      <c r="L42" s="42">
        <f t="shared" si="14"/>
        <v>100</v>
      </c>
      <c r="M42" s="42"/>
      <c r="N42" s="35">
        <v>0</v>
      </c>
      <c r="O42" s="35">
        <v>0</v>
      </c>
      <c r="P42" s="35">
        <v>0</v>
      </c>
      <c r="Q42" s="80"/>
      <c r="R42" s="81"/>
      <c r="S42" s="74"/>
      <c r="T42" s="117">
        <f t="shared" si="9"/>
        <v>30000</v>
      </c>
      <c r="U42" s="56"/>
      <c r="V42" s="56"/>
      <c r="W42" s="56">
        <f t="shared" si="1"/>
        <v>-30000</v>
      </c>
      <c r="X42" s="56">
        <f t="shared" si="2"/>
        <v>0</v>
      </c>
      <c r="Y42" s="56"/>
      <c r="Z42" s="56">
        <f t="shared" si="3"/>
        <v>-30000</v>
      </c>
      <c r="AA42" s="56">
        <f t="shared" si="4"/>
        <v>0</v>
      </c>
      <c r="AB42" s="56"/>
      <c r="AC42" s="56">
        <f t="shared" si="5"/>
        <v>-30000</v>
      </c>
      <c r="AD42" s="56">
        <f t="shared" si="8"/>
        <v>0</v>
      </c>
    </row>
    <row r="43" spans="1:30" ht="28.9" customHeight="1" x14ac:dyDescent="0.25">
      <c r="A43" s="10"/>
      <c r="B43" s="8"/>
      <c r="C43" s="8"/>
      <c r="D43" s="8"/>
      <c r="E43" s="8"/>
      <c r="F43" s="25" t="s">
        <v>289</v>
      </c>
      <c r="G43" s="34"/>
      <c r="H43" s="34" t="s">
        <v>115</v>
      </c>
      <c r="I43" s="34"/>
      <c r="J43" s="35">
        <f>SUM(J44,J46)</f>
        <v>2415026.2400000002</v>
      </c>
      <c r="K43" s="35">
        <f>SUM(K44,K46)</f>
        <v>2415026.2400000002</v>
      </c>
      <c r="L43" s="35">
        <f t="shared" si="14"/>
        <v>100</v>
      </c>
      <c r="M43" s="35"/>
      <c r="N43" s="35">
        <v>0</v>
      </c>
      <c r="O43" s="35">
        <v>0</v>
      </c>
      <c r="P43" s="42">
        <v>0</v>
      </c>
      <c r="Q43" s="80"/>
      <c r="R43" s="81"/>
      <c r="S43" s="74"/>
      <c r="T43" s="116">
        <f>SUM(T44:T46)</f>
        <v>2823248.55</v>
      </c>
      <c r="U43" s="116">
        <f>SUM(U44:U46)</f>
        <v>3164744.86</v>
      </c>
      <c r="V43" s="116">
        <f>SUM(V44:V46)</f>
        <v>5430000</v>
      </c>
      <c r="W43" s="56">
        <f t="shared" si="1"/>
        <v>2606751.4500000002</v>
      </c>
      <c r="X43" s="56">
        <f t="shared" si="2"/>
        <v>2265255.14</v>
      </c>
      <c r="Y43" s="55">
        <f>SUM(Y44+Y46)</f>
        <v>5430000</v>
      </c>
      <c r="Z43" s="56">
        <f t="shared" si="3"/>
        <v>2606751.4500000002</v>
      </c>
      <c r="AA43" s="56">
        <f t="shared" si="4"/>
        <v>2265255.14</v>
      </c>
      <c r="AB43" s="55">
        <f>SUM(AB44+AB46)</f>
        <v>5430000</v>
      </c>
      <c r="AC43" s="56">
        <f t="shared" si="5"/>
        <v>2606751.4500000002</v>
      </c>
      <c r="AD43" s="56">
        <f t="shared" si="8"/>
        <v>2265255.14</v>
      </c>
    </row>
    <row r="44" spans="1:30" ht="20.25" customHeight="1" x14ac:dyDescent="0.25">
      <c r="A44" s="10"/>
      <c r="B44" s="8"/>
      <c r="C44" s="8"/>
      <c r="D44" s="8"/>
      <c r="E44" s="8"/>
      <c r="F44" s="39" t="s">
        <v>167</v>
      </c>
      <c r="G44" s="34"/>
      <c r="H44" s="34" t="s">
        <v>163</v>
      </c>
      <c r="I44" s="34"/>
      <c r="J44" s="42">
        <f>SUM(J45)</f>
        <v>2351526.2400000002</v>
      </c>
      <c r="K44" s="42">
        <f>SUM(K45)</f>
        <v>2351526.2400000002</v>
      </c>
      <c r="L44" s="42">
        <f t="shared" si="14"/>
        <v>100</v>
      </c>
      <c r="M44" s="42"/>
      <c r="N44" s="42">
        <v>0</v>
      </c>
      <c r="O44" s="42">
        <v>0</v>
      </c>
      <c r="P44" s="35">
        <v>0</v>
      </c>
      <c r="Q44" s="80"/>
      <c r="R44" s="81"/>
      <c r="S44" s="74"/>
      <c r="T44" s="117">
        <v>2703248.55</v>
      </c>
      <c r="U44" s="117">
        <v>3034744.86</v>
      </c>
      <c r="V44" s="117">
        <v>5300000</v>
      </c>
      <c r="W44" s="56">
        <f t="shared" si="1"/>
        <v>2596751.4500000002</v>
      </c>
      <c r="X44" s="56">
        <f t="shared" si="2"/>
        <v>2265255.14</v>
      </c>
      <c r="Y44" s="56">
        <v>5300000</v>
      </c>
      <c r="Z44" s="56">
        <f t="shared" si="3"/>
        <v>2596751.4500000002</v>
      </c>
      <c r="AA44" s="56">
        <f t="shared" si="4"/>
        <v>2265255.14</v>
      </c>
      <c r="AB44" s="56">
        <v>5300000</v>
      </c>
      <c r="AC44" s="56">
        <f t="shared" si="5"/>
        <v>2596751.4500000002</v>
      </c>
      <c r="AD44" s="56">
        <f t="shared" si="8"/>
        <v>2265255.14</v>
      </c>
    </row>
    <row r="45" spans="1:30" ht="21" hidden="1" customHeight="1" x14ac:dyDescent="0.25">
      <c r="A45" s="10"/>
      <c r="B45" s="8"/>
      <c r="C45" s="8"/>
      <c r="D45" s="8"/>
      <c r="E45" s="8"/>
      <c r="F45" s="22" t="s">
        <v>53</v>
      </c>
      <c r="G45" s="34"/>
      <c r="H45" s="33" t="s">
        <v>164</v>
      </c>
      <c r="I45" s="33"/>
      <c r="J45" s="42">
        <v>2351526.2400000002</v>
      </c>
      <c r="K45" s="42">
        <v>2351526.2400000002</v>
      </c>
      <c r="L45" s="42">
        <f t="shared" si="14"/>
        <v>100</v>
      </c>
      <c r="M45" s="42"/>
      <c r="N45" s="42">
        <v>0</v>
      </c>
      <c r="O45" s="42">
        <v>0</v>
      </c>
      <c r="P45" s="35">
        <v>0</v>
      </c>
      <c r="Q45" s="80"/>
      <c r="R45" s="81"/>
      <c r="S45" s="74"/>
      <c r="T45" s="56"/>
      <c r="U45" s="117"/>
      <c r="V45" s="117"/>
      <c r="W45" s="56">
        <f t="shared" si="1"/>
        <v>0</v>
      </c>
      <c r="X45" s="56">
        <f t="shared" si="2"/>
        <v>0</v>
      </c>
      <c r="Y45" s="56"/>
      <c r="Z45" s="56">
        <f t="shared" si="3"/>
        <v>0</v>
      </c>
      <c r="AA45" s="56">
        <f t="shared" si="4"/>
        <v>0</v>
      </c>
      <c r="AB45" s="56"/>
      <c r="AC45" s="56">
        <f t="shared" si="5"/>
        <v>0</v>
      </c>
      <c r="AD45" s="56">
        <f t="shared" si="8"/>
        <v>0</v>
      </c>
    </row>
    <row r="46" spans="1:30" ht="28.5" customHeight="1" x14ac:dyDescent="0.25">
      <c r="A46" s="10"/>
      <c r="B46" s="8"/>
      <c r="C46" s="8"/>
      <c r="D46" s="8"/>
      <c r="E46" s="8"/>
      <c r="F46" s="43" t="s">
        <v>168</v>
      </c>
      <c r="G46" s="34"/>
      <c r="H46" s="34" t="s">
        <v>165</v>
      </c>
      <c r="I46" s="34"/>
      <c r="J46" s="35">
        <f>SUM(J47)</f>
        <v>63500</v>
      </c>
      <c r="K46" s="35">
        <f>SUM(K47)</f>
        <v>63500</v>
      </c>
      <c r="L46" s="35">
        <f t="shared" si="14"/>
        <v>100</v>
      </c>
      <c r="M46" s="35"/>
      <c r="N46" s="42">
        <v>0</v>
      </c>
      <c r="O46" s="42">
        <v>0</v>
      </c>
      <c r="P46" s="35">
        <v>0</v>
      </c>
      <c r="Q46" s="80"/>
      <c r="R46" s="81"/>
      <c r="S46" s="74"/>
      <c r="T46" s="117">
        <v>120000</v>
      </c>
      <c r="U46" s="117">
        <v>130000</v>
      </c>
      <c r="V46" s="117">
        <v>130000</v>
      </c>
      <c r="W46" s="56">
        <f t="shared" si="1"/>
        <v>10000</v>
      </c>
      <c r="X46" s="56">
        <f t="shared" si="2"/>
        <v>0</v>
      </c>
      <c r="Y46" s="56">
        <v>130000</v>
      </c>
      <c r="Z46" s="56">
        <f t="shared" si="3"/>
        <v>10000</v>
      </c>
      <c r="AA46" s="56">
        <f t="shared" si="4"/>
        <v>0</v>
      </c>
      <c r="AB46" s="56">
        <v>130000</v>
      </c>
      <c r="AC46" s="56">
        <f t="shared" si="5"/>
        <v>10000</v>
      </c>
      <c r="AD46" s="56">
        <f t="shared" si="8"/>
        <v>0</v>
      </c>
    </row>
    <row r="47" spans="1:30" ht="15" hidden="1" customHeight="1" x14ac:dyDescent="0.25">
      <c r="A47" s="10"/>
      <c r="B47" s="8"/>
      <c r="C47" s="8"/>
      <c r="D47" s="8"/>
      <c r="E47" s="8"/>
      <c r="F47" s="21" t="s">
        <v>76</v>
      </c>
      <c r="G47" s="34"/>
      <c r="H47" s="33" t="s">
        <v>166</v>
      </c>
      <c r="I47" s="33"/>
      <c r="J47" s="42">
        <v>63500</v>
      </c>
      <c r="K47" s="42">
        <v>63500</v>
      </c>
      <c r="L47" s="42">
        <f t="shared" si="14"/>
        <v>100</v>
      </c>
      <c r="M47" s="42"/>
      <c r="N47" s="42">
        <v>0</v>
      </c>
      <c r="O47" s="42">
        <v>0</v>
      </c>
      <c r="P47" s="35">
        <v>0</v>
      </c>
      <c r="Q47" s="80"/>
      <c r="R47" s="81"/>
      <c r="S47" s="74"/>
      <c r="T47" s="117">
        <f t="shared" si="9"/>
        <v>63500</v>
      </c>
      <c r="U47" s="117"/>
      <c r="V47" s="56"/>
      <c r="W47" s="56">
        <f t="shared" si="1"/>
        <v>-63500</v>
      </c>
      <c r="X47" s="56">
        <f t="shared" si="2"/>
        <v>0</v>
      </c>
      <c r="Y47" s="56"/>
      <c r="Z47" s="56">
        <f t="shared" si="3"/>
        <v>-63500</v>
      </c>
      <c r="AA47" s="56">
        <f t="shared" si="4"/>
        <v>0</v>
      </c>
      <c r="AB47" s="56"/>
      <c r="AC47" s="56">
        <f t="shared" si="5"/>
        <v>-63500</v>
      </c>
      <c r="AD47" s="56">
        <f t="shared" si="8"/>
        <v>0</v>
      </c>
    </row>
    <row r="48" spans="1:30" ht="27" hidden="1" customHeight="1" x14ac:dyDescent="0.25">
      <c r="A48" s="10"/>
      <c r="B48" s="8"/>
      <c r="C48" s="8"/>
      <c r="D48" s="8"/>
      <c r="E48" s="8"/>
      <c r="F48" s="5" t="s">
        <v>73</v>
      </c>
      <c r="G48" s="33" t="s">
        <v>28</v>
      </c>
      <c r="H48" s="33" t="s">
        <v>72</v>
      </c>
      <c r="I48" s="33"/>
      <c r="J48" s="42">
        <v>0</v>
      </c>
      <c r="K48" s="42"/>
      <c r="L48" s="42"/>
      <c r="M48" s="42"/>
      <c r="N48" s="35">
        <v>0</v>
      </c>
      <c r="O48" s="35"/>
      <c r="P48" s="35"/>
      <c r="Q48" s="80"/>
      <c r="R48" s="81"/>
      <c r="S48" s="74"/>
      <c r="T48" s="120"/>
      <c r="U48" s="120"/>
      <c r="V48" s="72"/>
      <c r="W48" s="56">
        <f t="shared" si="1"/>
        <v>0</v>
      </c>
      <c r="X48" s="56">
        <f t="shared" si="2"/>
        <v>0</v>
      </c>
      <c r="Y48" s="72"/>
      <c r="Z48" s="56">
        <f t="shared" si="3"/>
        <v>0</v>
      </c>
      <c r="AA48" s="56">
        <f t="shared" si="4"/>
        <v>0</v>
      </c>
      <c r="AB48" s="72"/>
      <c r="AC48" s="56">
        <f t="shared" si="5"/>
        <v>0</v>
      </c>
      <c r="AD48" s="56">
        <f t="shared" si="8"/>
        <v>0</v>
      </c>
    </row>
    <row r="49" spans="1:30" ht="52.5" customHeight="1" x14ac:dyDescent="0.25">
      <c r="A49" s="10"/>
      <c r="B49" s="8"/>
      <c r="C49" s="8"/>
      <c r="D49" s="8"/>
      <c r="E49" s="8"/>
      <c r="F49" s="96" t="s">
        <v>469</v>
      </c>
      <c r="G49" s="33"/>
      <c r="H49" s="34" t="s">
        <v>318</v>
      </c>
      <c r="I49" s="34"/>
      <c r="J49" s="35"/>
      <c r="K49" s="35"/>
      <c r="L49" s="35"/>
      <c r="M49" s="35"/>
      <c r="N49" s="35"/>
      <c r="O49" s="35"/>
      <c r="P49" s="35"/>
      <c r="Q49" s="82"/>
      <c r="R49" s="83"/>
      <c r="S49" s="75"/>
      <c r="T49" s="121">
        <v>14487399.73</v>
      </c>
      <c r="U49" s="127">
        <v>14547582.67</v>
      </c>
      <c r="V49" s="129">
        <v>36454296.759999998</v>
      </c>
      <c r="W49" s="56">
        <f t="shared" ref="W49" si="15">SUM(V49-T49)</f>
        <v>21966897.029999997</v>
      </c>
      <c r="X49" s="56">
        <f t="shared" ref="X49" si="16">SUM(V49-U49)</f>
        <v>21906714.089999996</v>
      </c>
      <c r="Y49" s="84">
        <v>14520677.560000001</v>
      </c>
      <c r="Z49" s="56">
        <f t="shared" ref="Z49" si="17">SUM(Y49-T49)</f>
        <v>33277.830000000075</v>
      </c>
      <c r="AA49" s="56">
        <f t="shared" ref="AA49" si="18">SUM(Y49-U49)</f>
        <v>-26905.109999999404</v>
      </c>
      <c r="AB49" s="84">
        <v>14520677.560000001</v>
      </c>
      <c r="AC49" s="56">
        <f t="shared" si="5"/>
        <v>33277.830000000075</v>
      </c>
      <c r="AD49" s="56">
        <f t="shared" ref="AD49" si="19">SUM(AB49-U49)</f>
        <v>-26905.109999999404</v>
      </c>
    </row>
    <row r="50" spans="1:30" ht="24.75" x14ac:dyDescent="0.25">
      <c r="A50" s="9"/>
      <c r="B50" s="8"/>
      <c r="C50" s="8"/>
      <c r="D50" s="8"/>
      <c r="E50" s="8"/>
      <c r="F50" s="27" t="s">
        <v>439</v>
      </c>
      <c r="G50" s="34" t="s">
        <v>43</v>
      </c>
      <c r="H50" s="34" t="s">
        <v>438</v>
      </c>
      <c r="I50" s="34"/>
      <c r="J50" s="55">
        <f>SUM(J52)</f>
        <v>0</v>
      </c>
      <c r="K50" s="55">
        <v>0</v>
      </c>
      <c r="L50" s="42">
        <v>0</v>
      </c>
      <c r="M50" s="42"/>
      <c r="N50" s="55">
        <f>SUM(N52)</f>
        <v>2566000</v>
      </c>
      <c r="O50" s="55">
        <f>SUM(O52)</f>
        <v>1464985.22</v>
      </c>
      <c r="P50" s="35">
        <f>SUM(O50/N50*100)</f>
        <v>57.09217537022603</v>
      </c>
      <c r="Q50" s="84"/>
      <c r="R50" s="75"/>
      <c r="S50" s="75"/>
      <c r="T50" s="116">
        <v>37722972.020000003</v>
      </c>
      <c r="U50" s="116">
        <v>31308487.399999999</v>
      </c>
      <c r="V50" s="116">
        <v>42640729.270000003</v>
      </c>
      <c r="W50" s="56">
        <f t="shared" si="1"/>
        <v>4917757.25</v>
      </c>
      <c r="X50" s="56">
        <f t="shared" si="2"/>
        <v>11332241.870000005</v>
      </c>
      <c r="Y50" s="55">
        <v>43694260.310000002</v>
      </c>
      <c r="Z50" s="56">
        <f t="shared" si="3"/>
        <v>5971288.2899999991</v>
      </c>
      <c r="AA50" s="56">
        <f t="shared" si="4"/>
        <v>12385772.910000004</v>
      </c>
      <c r="AB50" s="55">
        <v>45444740.670000002</v>
      </c>
      <c r="AC50" s="56">
        <f t="shared" si="5"/>
        <v>7721768.6499999985</v>
      </c>
      <c r="AD50" s="56">
        <f t="shared" si="8"/>
        <v>14136253.270000003</v>
      </c>
    </row>
    <row r="51" spans="1:30" ht="45" hidden="1" x14ac:dyDescent="0.25">
      <c r="A51" s="9"/>
      <c r="B51" s="8"/>
      <c r="C51" s="8"/>
      <c r="D51" s="8"/>
      <c r="E51" s="8"/>
      <c r="F51" s="5" t="s">
        <v>85</v>
      </c>
      <c r="G51" s="33" t="s">
        <v>27</v>
      </c>
      <c r="H51" s="33" t="s">
        <v>54</v>
      </c>
      <c r="I51" s="33"/>
      <c r="J51" s="56">
        <f>SUM(J52)</f>
        <v>0</v>
      </c>
      <c r="K51" s="56"/>
      <c r="L51" s="56"/>
      <c r="M51" s="56"/>
      <c r="N51" s="56">
        <f>SUM(N52)</f>
        <v>2566000</v>
      </c>
      <c r="O51" s="56"/>
      <c r="P51" s="56"/>
      <c r="Q51" s="72"/>
      <c r="R51" s="74"/>
      <c r="S51" s="74"/>
      <c r="T51" s="120"/>
      <c r="U51" s="120"/>
      <c r="V51" s="120"/>
      <c r="W51" s="56">
        <f t="shared" si="1"/>
        <v>0</v>
      </c>
      <c r="X51" s="56">
        <f t="shared" si="2"/>
        <v>0</v>
      </c>
      <c r="Y51" s="72"/>
      <c r="Z51" s="56">
        <f t="shared" si="3"/>
        <v>0</v>
      </c>
      <c r="AA51" s="56">
        <f t="shared" si="4"/>
        <v>0</v>
      </c>
      <c r="AB51" s="72"/>
      <c r="AC51" s="56">
        <f t="shared" si="5"/>
        <v>0</v>
      </c>
      <c r="AD51" s="56">
        <f t="shared" si="8"/>
        <v>0</v>
      </c>
    </row>
    <row r="52" spans="1:30" ht="36" hidden="1" customHeight="1" x14ac:dyDescent="0.25">
      <c r="A52" s="9"/>
      <c r="B52" s="8"/>
      <c r="C52" s="8"/>
      <c r="D52" s="8"/>
      <c r="E52" s="8"/>
      <c r="F52" s="21" t="s">
        <v>56</v>
      </c>
      <c r="G52" s="33" t="s">
        <v>27</v>
      </c>
      <c r="H52" s="33" t="s">
        <v>116</v>
      </c>
      <c r="I52" s="33"/>
      <c r="J52" s="56">
        <v>0</v>
      </c>
      <c r="K52" s="56">
        <v>0</v>
      </c>
      <c r="L52" s="42">
        <v>0</v>
      </c>
      <c r="M52" s="42"/>
      <c r="N52" s="56">
        <v>2566000</v>
      </c>
      <c r="O52" s="56">
        <v>1464985.22</v>
      </c>
      <c r="P52" s="42">
        <f>SUM(O52/N52*100)</f>
        <v>57.09217537022603</v>
      </c>
      <c r="Q52" s="72"/>
      <c r="R52" s="74"/>
      <c r="S52" s="74"/>
      <c r="T52" s="117">
        <f>SUM(K52,O52)</f>
        <v>1464985.22</v>
      </c>
      <c r="U52" s="117"/>
      <c r="V52" s="117"/>
      <c r="W52" s="56">
        <f t="shared" si="1"/>
        <v>-1464985.22</v>
      </c>
      <c r="X52" s="56">
        <f t="shared" si="2"/>
        <v>0</v>
      </c>
      <c r="Y52" s="56"/>
      <c r="Z52" s="56">
        <f t="shared" si="3"/>
        <v>-1464985.22</v>
      </c>
      <c r="AA52" s="56">
        <f t="shared" si="4"/>
        <v>0</v>
      </c>
      <c r="AB52" s="56"/>
      <c r="AC52" s="56">
        <f t="shared" si="5"/>
        <v>-1464985.22</v>
      </c>
      <c r="AD52" s="56">
        <f t="shared" si="8"/>
        <v>0</v>
      </c>
    </row>
    <row r="53" spans="1:30" ht="62.25" customHeight="1" x14ac:dyDescent="0.25">
      <c r="A53" s="9"/>
      <c r="B53" s="8"/>
      <c r="C53" s="8"/>
      <c r="D53" s="8"/>
      <c r="E53" s="8"/>
      <c r="F53" s="27" t="s">
        <v>470</v>
      </c>
      <c r="G53" s="33"/>
      <c r="H53" s="34" t="s">
        <v>440</v>
      </c>
      <c r="I53" s="34"/>
      <c r="J53" s="55">
        <f>SUM(J54)</f>
        <v>0</v>
      </c>
      <c r="K53" s="56">
        <v>0</v>
      </c>
      <c r="L53" s="42">
        <v>0</v>
      </c>
      <c r="M53" s="42"/>
      <c r="N53" s="56">
        <v>0</v>
      </c>
      <c r="O53" s="56">
        <v>0</v>
      </c>
      <c r="P53" s="42">
        <v>0</v>
      </c>
      <c r="Q53" s="72"/>
      <c r="R53" s="74"/>
      <c r="S53" s="74"/>
      <c r="T53" s="116">
        <v>965747.8</v>
      </c>
      <c r="U53" s="116">
        <v>2903919</v>
      </c>
      <c r="V53" s="116">
        <v>2950877</v>
      </c>
      <c r="W53" s="117">
        <f t="shared" si="1"/>
        <v>1985129.2</v>
      </c>
      <c r="X53" s="117">
        <f t="shared" si="2"/>
        <v>46958</v>
      </c>
      <c r="Y53" s="55">
        <v>3012206</v>
      </c>
      <c r="Z53" s="56">
        <f t="shared" si="3"/>
        <v>2046458.2</v>
      </c>
      <c r="AA53" s="56">
        <f t="shared" si="4"/>
        <v>108287</v>
      </c>
      <c r="AB53" s="56">
        <v>3128835</v>
      </c>
      <c r="AC53" s="56">
        <f t="shared" si="5"/>
        <v>2163087.2000000002</v>
      </c>
      <c r="AD53" s="56">
        <f t="shared" si="8"/>
        <v>224916</v>
      </c>
    </row>
    <row r="54" spans="1:30" ht="16.149999999999999" hidden="1" customHeight="1" x14ac:dyDescent="0.25">
      <c r="A54" s="9"/>
      <c r="B54" s="8"/>
      <c r="C54" s="8"/>
      <c r="D54" s="8"/>
      <c r="E54" s="8"/>
      <c r="F54" s="21" t="s">
        <v>319</v>
      </c>
      <c r="G54" s="33"/>
      <c r="H54" s="33" t="s">
        <v>317</v>
      </c>
      <c r="I54" s="33"/>
      <c r="J54" s="56">
        <v>0</v>
      </c>
      <c r="K54" s="56">
        <v>0</v>
      </c>
      <c r="L54" s="42">
        <v>0</v>
      </c>
      <c r="M54" s="42"/>
      <c r="N54" s="56">
        <v>0</v>
      </c>
      <c r="O54" s="56">
        <v>0</v>
      </c>
      <c r="P54" s="42">
        <v>0</v>
      </c>
      <c r="Q54" s="72"/>
      <c r="R54" s="74"/>
      <c r="S54" s="74"/>
      <c r="T54" s="56">
        <f>SUM(K54,O54)</f>
        <v>0</v>
      </c>
      <c r="U54" s="56"/>
      <c r="V54" s="117"/>
      <c r="W54" s="117">
        <f t="shared" si="1"/>
        <v>0</v>
      </c>
      <c r="X54" s="117">
        <f t="shared" si="2"/>
        <v>0</v>
      </c>
      <c r="Y54" s="56"/>
      <c r="Z54" s="56">
        <f t="shared" si="3"/>
        <v>0</v>
      </c>
      <c r="AA54" s="56">
        <f t="shared" si="4"/>
        <v>0</v>
      </c>
      <c r="AB54" s="56"/>
      <c r="AC54" s="56">
        <f t="shared" si="5"/>
        <v>0</v>
      </c>
      <c r="AD54" s="56">
        <f t="shared" si="8"/>
        <v>0</v>
      </c>
    </row>
    <row r="55" spans="1:30" ht="45.75" hidden="1" customHeight="1" x14ac:dyDescent="0.25">
      <c r="A55" s="9"/>
      <c r="B55" s="8"/>
      <c r="C55" s="8"/>
      <c r="D55" s="8"/>
      <c r="E55" s="8"/>
      <c r="F55" s="21"/>
      <c r="G55" s="33"/>
      <c r="H55" s="34" t="s">
        <v>441</v>
      </c>
      <c r="I55" s="33"/>
      <c r="J55" s="56"/>
      <c r="K55" s="56"/>
      <c r="L55" s="42"/>
      <c r="M55" s="42"/>
      <c r="N55" s="56"/>
      <c r="O55" s="56"/>
      <c r="P55" s="42"/>
      <c r="Q55" s="72"/>
      <c r="R55" s="74"/>
      <c r="S55" s="74"/>
      <c r="T55" s="55"/>
      <c r="U55" s="56">
        <v>0</v>
      </c>
      <c r="V55" s="116">
        <v>0</v>
      </c>
      <c r="W55" s="117">
        <f t="shared" ref="W55" si="20">SUM(V55-T55)</f>
        <v>0</v>
      </c>
      <c r="X55" s="117">
        <f t="shared" ref="X55" si="21">SUM(V55-U55)</f>
        <v>0</v>
      </c>
      <c r="Y55" s="55">
        <v>0</v>
      </c>
      <c r="Z55" s="56">
        <f t="shared" ref="Z55" si="22">SUM(Y55-T55)</f>
        <v>0</v>
      </c>
      <c r="AA55" s="56">
        <f t="shared" ref="AA55" si="23">SUM(Y55-U55)</f>
        <v>0</v>
      </c>
      <c r="AB55" s="56">
        <v>0</v>
      </c>
      <c r="AC55" s="56">
        <f t="shared" ref="AC55" si="24">SUM(AB55-T55)</f>
        <v>0</v>
      </c>
      <c r="AD55" s="56">
        <f t="shared" ref="AD55" si="25">SUM(AB55-U55)</f>
        <v>0</v>
      </c>
    </row>
    <row r="56" spans="1:30" ht="27.75" customHeight="1" x14ac:dyDescent="0.25">
      <c r="A56" s="10" t="s">
        <v>12</v>
      </c>
      <c r="B56" s="8"/>
      <c r="C56" s="8"/>
      <c r="D56" s="8"/>
      <c r="E56" s="8"/>
      <c r="F56" s="19" t="s">
        <v>290</v>
      </c>
      <c r="G56" s="34" t="s">
        <v>43</v>
      </c>
      <c r="H56" s="34" t="s">
        <v>117</v>
      </c>
      <c r="I56" s="34"/>
      <c r="J56" s="55">
        <f>SUM(J57,J69,J75,J82)</f>
        <v>30319374.929999996</v>
      </c>
      <c r="K56" s="55">
        <f>SUM(K57,K69,K75,K82)</f>
        <v>29382348.169999994</v>
      </c>
      <c r="L56" s="35">
        <f>SUM(K56/J56*100)</f>
        <v>96.909478634822236</v>
      </c>
      <c r="M56" s="35"/>
      <c r="N56" s="55">
        <f>SUM(N57,N69,N75,N82)</f>
        <v>7388859.4900000002</v>
      </c>
      <c r="O56" s="55">
        <f>SUM(O57,O69,O75,O82)</f>
        <v>7388859.4900000002</v>
      </c>
      <c r="P56" s="35">
        <f t="shared" ref="P56" si="26">SUM(O56/N56*100)</f>
        <v>100</v>
      </c>
      <c r="Q56" s="72"/>
      <c r="R56" s="74"/>
      <c r="S56" s="74"/>
      <c r="T56" s="116">
        <f>SUM(T57+T69+T75+T82+T83)</f>
        <v>44346133.359999999</v>
      </c>
      <c r="U56" s="116">
        <f>SUM(U57+U69+U75+U82+U83+U84)</f>
        <v>56833449.810000002</v>
      </c>
      <c r="V56" s="116">
        <f>SUM(V57+V69+V75+V82+V83+V84)</f>
        <v>101264906.39999999</v>
      </c>
      <c r="W56" s="117">
        <f t="shared" si="1"/>
        <v>56918773.039999992</v>
      </c>
      <c r="X56" s="117">
        <f t="shared" si="2"/>
        <v>44431456.589999989</v>
      </c>
      <c r="Y56" s="55">
        <f>SUM(Y57+Y69+Y75+Y82+Y83+Y84)</f>
        <v>91496179.219999999</v>
      </c>
      <c r="Z56" s="56">
        <f t="shared" si="3"/>
        <v>47150045.859999999</v>
      </c>
      <c r="AA56" s="56">
        <f t="shared" si="4"/>
        <v>34662729.409999996</v>
      </c>
      <c r="AB56" s="55">
        <f>SUM(AB57+AB69+AB75+AB82)</f>
        <v>92973986.329999998</v>
      </c>
      <c r="AC56" s="56">
        <f t="shared" si="5"/>
        <v>48627852.969999999</v>
      </c>
      <c r="AD56" s="56">
        <f t="shared" si="8"/>
        <v>36140536.519999996</v>
      </c>
    </row>
    <row r="57" spans="1:30" ht="34.15" customHeight="1" x14ac:dyDescent="0.25">
      <c r="A57" s="10"/>
      <c r="B57" s="8"/>
      <c r="C57" s="8"/>
      <c r="D57" s="8"/>
      <c r="E57" s="8"/>
      <c r="F57" s="26" t="s">
        <v>291</v>
      </c>
      <c r="G57" s="33" t="s">
        <v>28</v>
      </c>
      <c r="H57" s="34" t="s">
        <v>118</v>
      </c>
      <c r="I57" s="34"/>
      <c r="J57" s="55">
        <f>SUM(J59)</f>
        <v>20939403.849999998</v>
      </c>
      <c r="K57" s="55">
        <f>SUM(K59)</f>
        <v>20153822.929999996</v>
      </c>
      <c r="L57" s="42">
        <f>SUM(K57/J57*100)</f>
        <v>96.248312866844103</v>
      </c>
      <c r="M57" s="42"/>
      <c r="N57" s="56">
        <f>SUM(N58:N63)</f>
        <v>7242763.3100000005</v>
      </c>
      <c r="O57" s="56">
        <f>SUM(O58:O63)</f>
        <v>7242763.3100000005</v>
      </c>
      <c r="P57" s="42">
        <f t="shared" ref="P57" si="27">SUM(O57/N57*100)</f>
        <v>100</v>
      </c>
      <c r="Q57" s="72"/>
      <c r="R57" s="74"/>
      <c r="S57" s="74"/>
      <c r="T57" s="116">
        <f>SUM(T59)</f>
        <v>25751461.710000001</v>
      </c>
      <c r="U57" s="116">
        <f>SUM(U59)</f>
        <v>33866408</v>
      </c>
      <c r="V57" s="116">
        <f>SUM(V59)</f>
        <v>63142000</v>
      </c>
      <c r="W57" s="117">
        <f t="shared" si="1"/>
        <v>37390538.289999999</v>
      </c>
      <c r="X57" s="117">
        <f t="shared" si="2"/>
        <v>29275592</v>
      </c>
      <c r="Y57" s="55">
        <f>SUM(Y59)</f>
        <v>61509101</v>
      </c>
      <c r="Z57" s="56">
        <f t="shared" si="3"/>
        <v>35757639.289999999</v>
      </c>
      <c r="AA57" s="56">
        <f t="shared" si="4"/>
        <v>27642693</v>
      </c>
      <c r="AB57" s="55">
        <f>SUM(AB59)</f>
        <v>63209101</v>
      </c>
      <c r="AC57" s="56">
        <f t="shared" si="5"/>
        <v>37457639.289999999</v>
      </c>
      <c r="AD57" s="56">
        <f t="shared" si="8"/>
        <v>29342693</v>
      </c>
    </row>
    <row r="58" spans="1:30" ht="49.9" hidden="1" customHeight="1" x14ac:dyDescent="0.25">
      <c r="A58" s="10"/>
      <c r="B58" s="8"/>
      <c r="C58" s="8"/>
      <c r="D58" s="8"/>
      <c r="E58" s="8"/>
      <c r="F58" s="32" t="s">
        <v>93</v>
      </c>
      <c r="G58" s="33" t="s">
        <v>28</v>
      </c>
      <c r="H58" s="33" t="s">
        <v>92</v>
      </c>
      <c r="I58" s="33"/>
      <c r="J58" s="56">
        <v>0</v>
      </c>
      <c r="K58" s="56"/>
      <c r="L58" s="56"/>
      <c r="M58" s="56"/>
      <c r="N58" s="56">
        <v>0</v>
      </c>
      <c r="O58" s="56"/>
      <c r="P58" s="56"/>
      <c r="Q58" s="72"/>
      <c r="R58" s="74"/>
      <c r="S58" s="74"/>
      <c r="T58" s="120"/>
      <c r="U58" s="120"/>
      <c r="V58" s="120"/>
      <c r="W58" s="117">
        <f t="shared" si="1"/>
        <v>0</v>
      </c>
      <c r="X58" s="117">
        <f t="shared" si="2"/>
        <v>0</v>
      </c>
      <c r="Y58" s="72"/>
      <c r="Z58" s="56">
        <f t="shared" si="3"/>
        <v>0</v>
      </c>
      <c r="AA58" s="56">
        <f t="shared" si="4"/>
        <v>0</v>
      </c>
      <c r="AB58" s="72"/>
      <c r="AC58" s="56">
        <f t="shared" si="5"/>
        <v>0</v>
      </c>
      <c r="AD58" s="56">
        <f t="shared" si="8"/>
        <v>0</v>
      </c>
    </row>
    <row r="59" spans="1:30" ht="28.15" customHeight="1" x14ac:dyDescent="0.25">
      <c r="A59" s="10"/>
      <c r="B59" s="8"/>
      <c r="C59" s="8"/>
      <c r="D59" s="8"/>
      <c r="E59" s="8"/>
      <c r="F59" s="37" t="s">
        <v>169</v>
      </c>
      <c r="G59" s="33"/>
      <c r="H59" s="33" t="s">
        <v>119</v>
      </c>
      <c r="I59" s="33"/>
      <c r="J59" s="55">
        <f>SUM(J60:J68)</f>
        <v>20939403.849999998</v>
      </c>
      <c r="K59" s="55">
        <f>SUM(K60:K68)</f>
        <v>20153822.929999996</v>
      </c>
      <c r="L59" s="42">
        <f>SUM(K59/J59*100)</f>
        <v>96.248312866844103</v>
      </c>
      <c r="M59" s="42"/>
      <c r="N59" s="55">
        <f>SUM(N60:N68)</f>
        <v>7242763.3100000005</v>
      </c>
      <c r="O59" s="55">
        <f>SUM(O60:O68)</f>
        <v>7242763.3100000005</v>
      </c>
      <c r="P59" s="42">
        <f t="shared" ref="P59" si="28">SUM(O59/N59*100)</f>
        <v>100</v>
      </c>
      <c r="Q59" s="72"/>
      <c r="R59" s="74"/>
      <c r="S59" s="74"/>
      <c r="T59" s="117">
        <v>25751461.710000001</v>
      </c>
      <c r="U59" s="117">
        <v>33866408</v>
      </c>
      <c r="V59" s="117">
        <v>63142000</v>
      </c>
      <c r="W59" s="117">
        <f t="shared" si="1"/>
        <v>37390538.289999999</v>
      </c>
      <c r="X59" s="117">
        <f t="shared" si="2"/>
        <v>29275592</v>
      </c>
      <c r="Y59" s="55">
        <v>61509101</v>
      </c>
      <c r="Z59" s="56">
        <f t="shared" si="3"/>
        <v>35757639.289999999</v>
      </c>
      <c r="AA59" s="56">
        <f t="shared" si="4"/>
        <v>27642693</v>
      </c>
      <c r="AB59" s="55">
        <v>63209101</v>
      </c>
      <c r="AC59" s="56">
        <f t="shared" si="5"/>
        <v>37457639.289999999</v>
      </c>
      <c r="AD59" s="56">
        <f t="shared" si="8"/>
        <v>29342693</v>
      </c>
    </row>
    <row r="60" spans="1:30" ht="15.6" hidden="1" customHeight="1" x14ac:dyDescent="0.25">
      <c r="A60" s="10"/>
      <c r="B60" s="8"/>
      <c r="C60" s="8"/>
      <c r="D60" s="8"/>
      <c r="E60" s="8"/>
      <c r="F60" s="20" t="s">
        <v>69</v>
      </c>
      <c r="G60" s="33" t="s">
        <v>28</v>
      </c>
      <c r="H60" s="33" t="s">
        <v>121</v>
      </c>
      <c r="I60" s="33"/>
      <c r="J60" s="56">
        <v>230000</v>
      </c>
      <c r="K60" s="56">
        <v>230000</v>
      </c>
      <c r="L60" s="42">
        <f>SUM(K60/J60*100)</f>
        <v>100</v>
      </c>
      <c r="M60" s="42"/>
      <c r="N60" s="56"/>
      <c r="O60" s="56"/>
      <c r="P60" s="35"/>
      <c r="Q60" s="72"/>
      <c r="R60" s="74"/>
      <c r="S60" s="74"/>
      <c r="T60" s="117">
        <f t="shared" ref="T60:T68" si="29">SUM(K60,O60)</f>
        <v>230000</v>
      </c>
      <c r="U60" s="117"/>
      <c r="V60" s="117"/>
      <c r="W60" s="117">
        <f t="shared" si="1"/>
        <v>-230000</v>
      </c>
      <c r="X60" s="117">
        <f t="shared" si="2"/>
        <v>0</v>
      </c>
      <c r="Y60" s="56"/>
      <c r="Z60" s="56">
        <f t="shared" si="3"/>
        <v>-230000</v>
      </c>
      <c r="AA60" s="56">
        <f t="shared" si="4"/>
        <v>0</v>
      </c>
      <c r="AB60" s="56"/>
      <c r="AC60" s="56">
        <f t="shared" si="5"/>
        <v>-230000</v>
      </c>
      <c r="AD60" s="56">
        <f t="shared" si="8"/>
        <v>0</v>
      </c>
    </row>
    <row r="61" spans="1:30" ht="15.6" hidden="1" customHeight="1" x14ac:dyDescent="0.25">
      <c r="A61" s="10"/>
      <c r="B61" s="8"/>
      <c r="C61" s="8"/>
      <c r="D61" s="8"/>
      <c r="E61" s="8"/>
      <c r="F61" s="20" t="s">
        <v>304</v>
      </c>
      <c r="G61" s="33"/>
      <c r="H61" s="33" t="s">
        <v>320</v>
      </c>
      <c r="I61" s="33"/>
      <c r="J61" s="56">
        <v>3302854.32</v>
      </c>
      <c r="K61" s="56">
        <v>3302854.32</v>
      </c>
      <c r="L61" s="42">
        <f>SUM(K61/J61*100)</f>
        <v>100</v>
      </c>
      <c r="M61" s="42"/>
      <c r="N61" s="56"/>
      <c r="O61" s="56"/>
      <c r="P61" s="35"/>
      <c r="Q61" s="72"/>
      <c r="R61" s="74"/>
      <c r="S61" s="74"/>
      <c r="T61" s="117">
        <f t="shared" si="29"/>
        <v>3302854.32</v>
      </c>
      <c r="U61" s="117"/>
      <c r="V61" s="117"/>
      <c r="W61" s="117">
        <f t="shared" si="1"/>
        <v>-3302854.32</v>
      </c>
      <c r="X61" s="117">
        <f t="shared" si="2"/>
        <v>0</v>
      </c>
      <c r="Y61" s="56"/>
      <c r="Z61" s="56">
        <f t="shared" si="3"/>
        <v>-3302854.32</v>
      </c>
      <c r="AA61" s="56">
        <f t="shared" si="4"/>
        <v>0</v>
      </c>
      <c r="AB61" s="56"/>
      <c r="AC61" s="56">
        <f t="shared" si="5"/>
        <v>-3302854.32</v>
      </c>
      <c r="AD61" s="56">
        <f t="shared" si="8"/>
        <v>0</v>
      </c>
    </row>
    <row r="62" spans="1:30" ht="24" hidden="1" customHeight="1" x14ac:dyDescent="0.25">
      <c r="A62" s="10"/>
      <c r="B62" s="8"/>
      <c r="C62" s="8"/>
      <c r="D62" s="8"/>
      <c r="E62" s="8"/>
      <c r="F62" s="20" t="s">
        <v>321</v>
      </c>
      <c r="G62" s="33"/>
      <c r="H62" s="33" t="s">
        <v>322</v>
      </c>
      <c r="I62" s="33"/>
      <c r="J62" s="56">
        <v>0</v>
      </c>
      <c r="K62" s="56">
        <v>0</v>
      </c>
      <c r="L62" s="42" t="e">
        <f>SUM(K62/J62*100)</f>
        <v>#DIV/0!</v>
      </c>
      <c r="M62" s="42"/>
      <c r="N62" s="56">
        <v>0</v>
      </c>
      <c r="O62" s="56">
        <v>0</v>
      </c>
      <c r="P62" s="35">
        <v>0</v>
      </c>
      <c r="Q62" s="72"/>
      <c r="R62" s="74"/>
      <c r="S62" s="74"/>
      <c r="T62" s="117">
        <f t="shared" si="29"/>
        <v>0</v>
      </c>
      <c r="U62" s="117"/>
      <c r="V62" s="117"/>
      <c r="W62" s="117">
        <f t="shared" si="1"/>
        <v>0</v>
      </c>
      <c r="X62" s="117">
        <f t="shared" si="2"/>
        <v>0</v>
      </c>
      <c r="Y62" s="56"/>
      <c r="Z62" s="56">
        <f t="shared" si="3"/>
        <v>0</v>
      </c>
      <c r="AA62" s="56">
        <f t="shared" si="4"/>
        <v>0</v>
      </c>
      <c r="AB62" s="56"/>
      <c r="AC62" s="56">
        <f t="shared" si="5"/>
        <v>0</v>
      </c>
      <c r="AD62" s="56">
        <f t="shared" si="8"/>
        <v>0</v>
      </c>
    </row>
    <row r="63" spans="1:30" ht="25.9" hidden="1" customHeight="1" x14ac:dyDescent="0.25">
      <c r="A63" s="10"/>
      <c r="B63" s="8"/>
      <c r="C63" s="8"/>
      <c r="D63" s="8"/>
      <c r="E63" s="8"/>
      <c r="F63" s="20" t="s">
        <v>47</v>
      </c>
      <c r="G63" s="33" t="s">
        <v>28</v>
      </c>
      <c r="H63" s="33" t="s">
        <v>120</v>
      </c>
      <c r="I63" s="33"/>
      <c r="J63" s="56">
        <v>17334121.91</v>
      </c>
      <c r="K63" s="56">
        <v>16548540.99</v>
      </c>
      <c r="L63" s="42">
        <f>SUM(K63/J63*100)</f>
        <v>95.46800856669411</v>
      </c>
      <c r="M63" s="42"/>
      <c r="N63" s="56">
        <v>0</v>
      </c>
      <c r="O63" s="56">
        <v>0</v>
      </c>
      <c r="P63" s="35">
        <v>0</v>
      </c>
      <c r="Q63" s="72"/>
      <c r="R63" s="74"/>
      <c r="S63" s="74"/>
      <c r="T63" s="117">
        <f t="shared" si="29"/>
        <v>16548540.99</v>
      </c>
      <c r="U63" s="117"/>
      <c r="V63" s="117"/>
      <c r="W63" s="117">
        <f t="shared" si="1"/>
        <v>-16548540.99</v>
      </c>
      <c r="X63" s="117">
        <f t="shared" si="2"/>
        <v>0</v>
      </c>
      <c r="Y63" s="56"/>
      <c r="Z63" s="56">
        <f t="shared" si="3"/>
        <v>-16548540.99</v>
      </c>
      <c r="AA63" s="56">
        <f t="shared" si="4"/>
        <v>0</v>
      </c>
      <c r="AB63" s="56"/>
      <c r="AC63" s="56">
        <f t="shared" si="5"/>
        <v>-16548540.99</v>
      </c>
      <c r="AD63" s="56">
        <f t="shared" si="8"/>
        <v>0</v>
      </c>
    </row>
    <row r="64" spans="1:30" ht="27" hidden="1" customHeight="1" x14ac:dyDescent="0.25">
      <c r="A64" s="10"/>
      <c r="B64" s="8"/>
      <c r="C64" s="8"/>
      <c r="D64" s="8"/>
      <c r="E64" s="8"/>
      <c r="F64" s="20" t="s">
        <v>260</v>
      </c>
      <c r="G64" s="33"/>
      <c r="H64" s="33" t="s">
        <v>261</v>
      </c>
      <c r="I64" s="33"/>
      <c r="J64" s="56">
        <v>0</v>
      </c>
      <c r="K64" s="56">
        <v>0</v>
      </c>
      <c r="L64" s="42"/>
      <c r="M64" s="42"/>
      <c r="N64" s="56"/>
      <c r="O64" s="56"/>
      <c r="P64" s="42"/>
      <c r="Q64" s="72"/>
      <c r="R64" s="74"/>
      <c r="S64" s="74"/>
      <c r="T64" s="117">
        <f t="shared" si="29"/>
        <v>0</v>
      </c>
      <c r="U64" s="117"/>
      <c r="V64" s="117"/>
      <c r="W64" s="117">
        <f t="shared" si="1"/>
        <v>0</v>
      </c>
      <c r="X64" s="117">
        <f t="shared" si="2"/>
        <v>0</v>
      </c>
      <c r="Y64" s="56"/>
      <c r="Z64" s="56">
        <f t="shared" si="3"/>
        <v>0</v>
      </c>
      <c r="AA64" s="56">
        <f t="shared" si="4"/>
        <v>0</v>
      </c>
      <c r="AB64" s="56"/>
      <c r="AC64" s="56">
        <f t="shared" si="5"/>
        <v>0</v>
      </c>
      <c r="AD64" s="56">
        <f t="shared" si="8"/>
        <v>0</v>
      </c>
    </row>
    <row r="65" spans="1:30" ht="16.149999999999999" hidden="1" customHeight="1" x14ac:dyDescent="0.25">
      <c r="A65" s="10"/>
      <c r="B65" s="8"/>
      <c r="C65" s="8"/>
      <c r="D65" s="8"/>
      <c r="E65" s="8"/>
      <c r="F65" s="20" t="s">
        <v>262</v>
      </c>
      <c r="G65" s="33"/>
      <c r="H65" s="33" t="s">
        <v>263</v>
      </c>
      <c r="I65" s="33"/>
      <c r="J65" s="56">
        <v>0</v>
      </c>
      <c r="K65" s="56">
        <v>0</v>
      </c>
      <c r="L65" s="42"/>
      <c r="M65" s="42"/>
      <c r="N65" s="56"/>
      <c r="O65" s="56"/>
      <c r="P65" s="42"/>
      <c r="Q65" s="72"/>
      <c r="R65" s="74"/>
      <c r="S65" s="74"/>
      <c r="T65" s="117">
        <f t="shared" si="29"/>
        <v>0</v>
      </c>
      <c r="U65" s="117"/>
      <c r="V65" s="117"/>
      <c r="W65" s="117">
        <f t="shared" si="1"/>
        <v>0</v>
      </c>
      <c r="X65" s="117">
        <f t="shared" si="2"/>
        <v>0</v>
      </c>
      <c r="Y65" s="56"/>
      <c r="Z65" s="56">
        <f t="shared" si="3"/>
        <v>0</v>
      </c>
      <c r="AA65" s="56">
        <f t="shared" si="4"/>
        <v>0</v>
      </c>
      <c r="AB65" s="56"/>
      <c r="AC65" s="56">
        <f t="shared" si="5"/>
        <v>0</v>
      </c>
      <c r="AD65" s="56">
        <f t="shared" si="8"/>
        <v>0</v>
      </c>
    </row>
    <row r="66" spans="1:30" ht="40.9" hidden="1" customHeight="1" x14ac:dyDescent="0.25">
      <c r="A66" s="10"/>
      <c r="B66" s="8"/>
      <c r="C66" s="8"/>
      <c r="D66" s="8"/>
      <c r="E66" s="8"/>
      <c r="F66" s="20" t="s">
        <v>409</v>
      </c>
      <c r="G66" s="33"/>
      <c r="H66" s="33" t="s">
        <v>420</v>
      </c>
      <c r="I66" s="33"/>
      <c r="J66" s="56">
        <v>961.4</v>
      </c>
      <c r="K66" s="56">
        <v>961.4</v>
      </c>
      <c r="L66" s="42">
        <v>0</v>
      </c>
      <c r="M66" s="42"/>
      <c r="N66" s="56">
        <v>4758950.45</v>
      </c>
      <c r="O66" s="56">
        <v>4758950.45</v>
      </c>
      <c r="P66" s="42">
        <f t="shared" ref="P66:P67" si="30">SUM(O66/N66*100)</f>
        <v>100</v>
      </c>
      <c r="Q66" s="72"/>
      <c r="R66" s="74"/>
      <c r="S66" s="74"/>
      <c r="T66" s="117">
        <f t="shared" si="29"/>
        <v>4759911.8500000006</v>
      </c>
      <c r="U66" s="117"/>
      <c r="V66" s="117"/>
      <c r="W66" s="117">
        <f t="shared" si="1"/>
        <v>-4759911.8500000006</v>
      </c>
      <c r="X66" s="117">
        <f t="shared" si="2"/>
        <v>0</v>
      </c>
      <c r="Y66" s="56"/>
      <c r="Z66" s="56">
        <f t="shared" si="3"/>
        <v>-4759911.8500000006</v>
      </c>
      <c r="AA66" s="56">
        <f t="shared" si="4"/>
        <v>0</v>
      </c>
      <c r="AB66" s="56"/>
      <c r="AC66" s="56">
        <f t="shared" si="5"/>
        <v>-4759911.8500000006</v>
      </c>
      <c r="AD66" s="56">
        <f t="shared" si="8"/>
        <v>0</v>
      </c>
    </row>
    <row r="67" spans="1:30" ht="25.9" hidden="1" customHeight="1" x14ac:dyDescent="0.25">
      <c r="A67" s="10"/>
      <c r="B67" s="8"/>
      <c r="C67" s="8"/>
      <c r="D67" s="8"/>
      <c r="E67" s="8"/>
      <c r="F67" s="20" t="s">
        <v>410</v>
      </c>
      <c r="G67" s="33"/>
      <c r="H67" s="33" t="s">
        <v>411</v>
      </c>
      <c r="I67" s="33"/>
      <c r="J67" s="56">
        <v>0</v>
      </c>
      <c r="K67" s="56">
        <v>0</v>
      </c>
      <c r="L67" s="42">
        <v>0</v>
      </c>
      <c r="M67" s="42"/>
      <c r="N67" s="56">
        <v>2483812.86</v>
      </c>
      <c r="O67" s="56">
        <v>2483812.86</v>
      </c>
      <c r="P67" s="42">
        <f t="shared" si="30"/>
        <v>100</v>
      </c>
      <c r="Q67" s="72"/>
      <c r="R67" s="74"/>
      <c r="S67" s="74"/>
      <c r="T67" s="117">
        <f t="shared" si="29"/>
        <v>2483812.86</v>
      </c>
      <c r="U67" s="117"/>
      <c r="V67" s="117"/>
      <c r="W67" s="117">
        <f t="shared" si="1"/>
        <v>-2483812.86</v>
      </c>
      <c r="X67" s="117">
        <f t="shared" si="2"/>
        <v>0</v>
      </c>
      <c r="Y67" s="56"/>
      <c r="Z67" s="56">
        <f t="shared" si="3"/>
        <v>-2483812.86</v>
      </c>
      <c r="AA67" s="56">
        <f t="shared" si="4"/>
        <v>0</v>
      </c>
      <c r="AB67" s="56"/>
      <c r="AC67" s="56">
        <f t="shared" si="5"/>
        <v>-2483812.86</v>
      </c>
      <c r="AD67" s="56">
        <f t="shared" si="8"/>
        <v>0</v>
      </c>
    </row>
    <row r="68" spans="1:30" ht="15.6" hidden="1" customHeight="1" x14ac:dyDescent="0.25">
      <c r="A68" s="10"/>
      <c r="B68" s="8"/>
      <c r="C68" s="8"/>
      <c r="D68" s="8"/>
      <c r="E68" s="8"/>
      <c r="F68" s="20" t="s">
        <v>412</v>
      </c>
      <c r="G68" s="33"/>
      <c r="H68" s="33" t="s">
        <v>421</v>
      </c>
      <c r="I68" s="33"/>
      <c r="J68" s="56">
        <v>71466.22</v>
      </c>
      <c r="K68" s="56">
        <v>71466.22</v>
      </c>
      <c r="L68" s="42">
        <f>SUM(K68/J68*100)</f>
        <v>100</v>
      </c>
      <c r="M68" s="42"/>
      <c r="N68" s="56">
        <v>0</v>
      </c>
      <c r="O68" s="56">
        <v>0</v>
      </c>
      <c r="P68" s="42">
        <v>0</v>
      </c>
      <c r="Q68" s="72"/>
      <c r="R68" s="74"/>
      <c r="S68" s="74"/>
      <c r="T68" s="117">
        <f t="shared" si="29"/>
        <v>71466.22</v>
      </c>
      <c r="U68" s="117"/>
      <c r="V68" s="117"/>
      <c r="W68" s="117">
        <f t="shared" si="1"/>
        <v>-71466.22</v>
      </c>
      <c r="X68" s="117">
        <f t="shared" si="2"/>
        <v>0</v>
      </c>
      <c r="Y68" s="56"/>
      <c r="Z68" s="56">
        <f t="shared" si="3"/>
        <v>-71466.22</v>
      </c>
      <c r="AA68" s="56">
        <f t="shared" si="4"/>
        <v>0</v>
      </c>
      <c r="AB68" s="56"/>
      <c r="AC68" s="56">
        <f t="shared" si="5"/>
        <v>-71466.22</v>
      </c>
      <c r="AD68" s="56">
        <f t="shared" si="8"/>
        <v>0</v>
      </c>
    </row>
    <row r="69" spans="1:30" ht="40.9" customHeight="1" x14ac:dyDescent="0.25">
      <c r="A69" s="7" t="s">
        <v>13</v>
      </c>
      <c r="B69" s="8" t="s">
        <v>28</v>
      </c>
      <c r="C69" s="8" t="s">
        <v>30</v>
      </c>
      <c r="D69" s="8"/>
      <c r="E69" s="8"/>
      <c r="F69" s="4" t="s">
        <v>292</v>
      </c>
      <c r="G69" s="33" t="s">
        <v>43</v>
      </c>
      <c r="H69" s="34" t="s">
        <v>122</v>
      </c>
      <c r="I69" s="34"/>
      <c r="J69" s="55">
        <f>SUM(J70)</f>
        <v>5755492.3499999996</v>
      </c>
      <c r="K69" s="55">
        <f>SUM(K70)</f>
        <v>5609547.1399999997</v>
      </c>
      <c r="L69" s="35">
        <f>SUM(K69/J69*100)</f>
        <v>97.464244566322805</v>
      </c>
      <c r="M69" s="35"/>
      <c r="N69" s="55">
        <f>SUM(N70:N74)</f>
        <v>146096.18</v>
      </c>
      <c r="O69" s="55">
        <f>SUM(O70:O74)</f>
        <v>146096.18</v>
      </c>
      <c r="P69" s="35">
        <f>SUM(O69/N69*100)</f>
        <v>100</v>
      </c>
      <c r="Q69" s="84"/>
      <c r="R69" s="75"/>
      <c r="S69" s="75"/>
      <c r="T69" s="116">
        <f>SUM(T70)</f>
        <v>11688264.15</v>
      </c>
      <c r="U69" s="116">
        <f>SUM(U70+U74)</f>
        <v>15721434</v>
      </c>
      <c r="V69" s="116">
        <f>SUM(V70+V74)</f>
        <v>26984702.02</v>
      </c>
      <c r="W69" s="117">
        <f t="shared" si="1"/>
        <v>15296437.869999999</v>
      </c>
      <c r="X69" s="117">
        <f t="shared" si="2"/>
        <v>11263268.02</v>
      </c>
      <c r="Y69" s="55">
        <f>SUM(Y70+Y74)</f>
        <v>20642078.219999999</v>
      </c>
      <c r="Z69" s="56">
        <f t="shared" si="3"/>
        <v>8953814.0699999984</v>
      </c>
      <c r="AA69" s="56">
        <f t="shared" si="4"/>
        <v>4920644.2199999988</v>
      </c>
      <c r="AB69" s="55">
        <f>SUM(AB70+AB74)</f>
        <v>20664885.329999998</v>
      </c>
      <c r="AC69" s="56">
        <f t="shared" si="5"/>
        <v>8976621.1799999978</v>
      </c>
      <c r="AD69" s="56">
        <f t="shared" si="8"/>
        <v>4943451.3299999982</v>
      </c>
    </row>
    <row r="70" spans="1:30" ht="14.25" customHeight="1" x14ac:dyDescent="0.25">
      <c r="A70" s="7"/>
      <c r="B70" s="8"/>
      <c r="C70" s="8"/>
      <c r="D70" s="8"/>
      <c r="E70" s="8"/>
      <c r="F70" s="44" t="s">
        <v>170</v>
      </c>
      <c r="G70" s="33"/>
      <c r="H70" s="33" t="s">
        <v>123</v>
      </c>
      <c r="I70" s="33"/>
      <c r="J70" s="56">
        <f>SUM(J71:J74)</f>
        <v>5755492.3499999996</v>
      </c>
      <c r="K70" s="56">
        <f>SUM(K71:K74)</f>
        <v>5609547.1399999997</v>
      </c>
      <c r="L70" s="42">
        <f>SUM(K70/J70*100)</f>
        <v>97.464244566322805</v>
      </c>
      <c r="M70" s="42"/>
      <c r="N70" s="56">
        <v>0</v>
      </c>
      <c r="O70" s="56">
        <v>0</v>
      </c>
      <c r="P70" s="35">
        <v>0</v>
      </c>
      <c r="Q70" s="72"/>
      <c r="R70" s="74"/>
      <c r="S70" s="74"/>
      <c r="T70" s="117">
        <v>11688264.15</v>
      </c>
      <c r="U70" s="117">
        <v>15376434</v>
      </c>
      <c r="V70" s="117">
        <v>18784702.02</v>
      </c>
      <c r="W70" s="117">
        <f t="shared" si="1"/>
        <v>7096437.8699999992</v>
      </c>
      <c r="X70" s="117">
        <f t="shared" si="2"/>
        <v>3408268.0199999996</v>
      </c>
      <c r="Y70" s="56">
        <v>20642078.219999999</v>
      </c>
      <c r="Z70" s="56">
        <f t="shared" si="3"/>
        <v>8953814.0699999984</v>
      </c>
      <c r="AA70" s="56">
        <f t="shared" si="4"/>
        <v>5265644.2199999988</v>
      </c>
      <c r="AB70" s="56">
        <v>20664885.329999998</v>
      </c>
      <c r="AC70" s="56">
        <f t="shared" si="5"/>
        <v>8976621.1799999978</v>
      </c>
      <c r="AD70" s="56">
        <f t="shared" si="8"/>
        <v>5288451.3299999982</v>
      </c>
    </row>
    <row r="71" spans="1:30" ht="24" hidden="1" customHeight="1" x14ac:dyDescent="0.25">
      <c r="A71" s="7"/>
      <c r="B71" s="8"/>
      <c r="C71" s="8"/>
      <c r="D71" s="8"/>
      <c r="E71" s="8"/>
      <c r="F71" s="20" t="s">
        <v>70</v>
      </c>
      <c r="G71" s="33" t="s">
        <v>28</v>
      </c>
      <c r="H71" s="33" t="s">
        <v>125</v>
      </c>
      <c r="I71" s="33"/>
      <c r="J71" s="56">
        <v>25000</v>
      </c>
      <c r="K71" s="56">
        <v>25000</v>
      </c>
      <c r="L71" s="42">
        <f>SUM(K71/J71*100)</f>
        <v>100</v>
      </c>
      <c r="M71" s="42"/>
      <c r="N71" s="56"/>
      <c r="O71" s="56"/>
      <c r="P71" s="35"/>
      <c r="Q71" s="72"/>
      <c r="R71" s="74"/>
      <c r="S71" s="74"/>
      <c r="T71" s="117">
        <f t="shared" ref="T71:T77" si="31">SUM(K71,O71)</f>
        <v>25000</v>
      </c>
      <c r="U71" s="117"/>
      <c r="V71" s="117"/>
      <c r="W71" s="117">
        <f t="shared" si="1"/>
        <v>-25000</v>
      </c>
      <c r="X71" s="117">
        <f t="shared" si="2"/>
        <v>0</v>
      </c>
      <c r="Y71" s="56"/>
      <c r="Z71" s="56">
        <f t="shared" si="3"/>
        <v>-25000</v>
      </c>
      <c r="AA71" s="56">
        <f t="shared" si="4"/>
        <v>0</v>
      </c>
      <c r="AB71" s="56"/>
      <c r="AC71" s="56">
        <f t="shared" si="5"/>
        <v>-25000</v>
      </c>
      <c r="AD71" s="56">
        <f t="shared" si="8"/>
        <v>0</v>
      </c>
    </row>
    <row r="72" spans="1:30" ht="24.6" hidden="1" customHeight="1" x14ac:dyDescent="0.25">
      <c r="A72" s="7"/>
      <c r="B72" s="8"/>
      <c r="C72" s="8"/>
      <c r="D72" s="8"/>
      <c r="E72" s="8"/>
      <c r="F72" s="20" t="s">
        <v>47</v>
      </c>
      <c r="G72" s="33" t="s">
        <v>28</v>
      </c>
      <c r="H72" s="33" t="s">
        <v>124</v>
      </c>
      <c r="I72" s="33"/>
      <c r="J72" s="56">
        <v>5729016.6299999999</v>
      </c>
      <c r="K72" s="56">
        <v>5583071.4199999999</v>
      </c>
      <c r="L72" s="42">
        <f>SUM(K72/J72*100)</f>
        <v>97.452525984376479</v>
      </c>
      <c r="M72" s="42"/>
      <c r="N72" s="56">
        <v>0</v>
      </c>
      <c r="O72" s="56">
        <v>0</v>
      </c>
      <c r="P72" s="35">
        <v>0</v>
      </c>
      <c r="Q72" s="72"/>
      <c r="R72" s="74"/>
      <c r="S72" s="74"/>
      <c r="T72" s="117">
        <f t="shared" si="31"/>
        <v>5583071.4199999999</v>
      </c>
      <c r="U72" s="117"/>
      <c r="V72" s="117"/>
      <c r="W72" s="117">
        <f t="shared" si="1"/>
        <v>-5583071.4199999999</v>
      </c>
      <c r="X72" s="117">
        <f t="shared" si="2"/>
        <v>0</v>
      </c>
      <c r="Y72" s="56"/>
      <c r="Z72" s="56">
        <f t="shared" si="3"/>
        <v>-5583071.4199999999</v>
      </c>
      <c r="AA72" s="56">
        <f t="shared" si="4"/>
        <v>0</v>
      </c>
      <c r="AB72" s="56"/>
      <c r="AC72" s="56">
        <f t="shared" si="5"/>
        <v>-5583071.4199999999</v>
      </c>
      <c r="AD72" s="56">
        <f t="shared" si="8"/>
        <v>0</v>
      </c>
    </row>
    <row r="73" spans="1:30" ht="40.15" hidden="1" customHeight="1" x14ac:dyDescent="0.25">
      <c r="A73" s="7"/>
      <c r="B73" s="8"/>
      <c r="C73" s="8"/>
      <c r="D73" s="8"/>
      <c r="E73" s="8"/>
      <c r="F73" s="20" t="s">
        <v>323</v>
      </c>
      <c r="G73" s="33" t="s">
        <v>28</v>
      </c>
      <c r="H73" s="33" t="s">
        <v>324</v>
      </c>
      <c r="I73" s="33"/>
      <c r="J73" s="56">
        <v>0</v>
      </c>
      <c r="K73" s="56">
        <v>0</v>
      </c>
      <c r="L73" s="42">
        <v>0</v>
      </c>
      <c r="M73" s="42"/>
      <c r="N73" s="56">
        <v>146096.18</v>
      </c>
      <c r="O73" s="56">
        <v>146096.18</v>
      </c>
      <c r="P73" s="42">
        <f>SUM(O73/N73*100)</f>
        <v>100</v>
      </c>
      <c r="Q73" s="72"/>
      <c r="R73" s="74"/>
      <c r="S73" s="74"/>
      <c r="T73" s="117">
        <f t="shared" si="31"/>
        <v>146096.18</v>
      </c>
      <c r="U73" s="117"/>
      <c r="V73" s="117"/>
      <c r="W73" s="117">
        <f t="shared" si="1"/>
        <v>-146096.18</v>
      </c>
      <c r="X73" s="117">
        <f t="shared" si="2"/>
        <v>0</v>
      </c>
      <c r="Y73" s="56"/>
      <c r="Z73" s="56">
        <f t="shared" si="3"/>
        <v>-146096.18</v>
      </c>
      <c r="AA73" s="56">
        <f t="shared" si="4"/>
        <v>0</v>
      </c>
      <c r="AB73" s="56"/>
      <c r="AC73" s="56">
        <f t="shared" si="5"/>
        <v>-146096.18</v>
      </c>
      <c r="AD73" s="56">
        <f t="shared" si="8"/>
        <v>0</v>
      </c>
    </row>
    <row r="74" spans="1:30" ht="14.25" customHeight="1" x14ac:dyDescent="0.25">
      <c r="A74" s="7"/>
      <c r="B74" s="8"/>
      <c r="C74" s="8"/>
      <c r="D74" s="8"/>
      <c r="E74" s="8"/>
      <c r="F74" s="44" t="s">
        <v>475</v>
      </c>
      <c r="G74" s="33" t="s">
        <v>28</v>
      </c>
      <c r="H74" s="33" t="s">
        <v>476</v>
      </c>
      <c r="I74" s="33"/>
      <c r="J74" s="56">
        <v>1475.72</v>
      </c>
      <c r="K74" s="56">
        <v>1475.72</v>
      </c>
      <c r="L74" s="42">
        <f>SUM(K74/J74*100)</f>
        <v>100</v>
      </c>
      <c r="M74" s="42"/>
      <c r="N74" s="56">
        <v>0</v>
      </c>
      <c r="O74" s="56">
        <v>0</v>
      </c>
      <c r="P74" s="42">
        <v>0</v>
      </c>
      <c r="Q74" s="72"/>
      <c r="R74" s="74"/>
      <c r="S74" s="74"/>
      <c r="T74" s="117">
        <v>1465800.8</v>
      </c>
      <c r="U74" s="117">
        <v>345000</v>
      </c>
      <c r="V74" s="126">
        <v>8200000</v>
      </c>
      <c r="W74" s="117">
        <f t="shared" si="1"/>
        <v>6734199.2000000002</v>
      </c>
      <c r="X74" s="117">
        <f t="shared" si="2"/>
        <v>7855000</v>
      </c>
      <c r="Y74" s="92"/>
      <c r="Z74" s="56">
        <f t="shared" si="3"/>
        <v>-1465800.8</v>
      </c>
      <c r="AA74" s="56">
        <f t="shared" si="4"/>
        <v>-345000</v>
      </c>
      <c r="AB74" s="92"/>
      <c r="AC74" s="56">
        <f t="shared" si="5"/>
        <v>-1465800.8</v>
      </c>
      <c r="AD74" s="56">
        <f t="shared" si="8"/>
        <v>-345000</v>
      </c>
    </row>
    <row r="75" spans="1:30" ht="42" customHeight="1" x14ac:dyDescent="0.25">
      <c r="A75" s="7"/>
      <c r="B75" s="8"/>
      <c r="C75" s="8" t="s">
        <v>36</v>
      </c>
      <c r="D75" s="8"/>
      <c r="E75" s="8"/>
      <c r="F75" s="4" t="s">
        <v>293</v>
      </c>
      <c r="G75" s="33" t="s">
        <v>28</v>
      </c>
      <c r="H75" s="34" t="s">
        <v>126</v>
      </c>
      <c r="I75" s="34"/>
      <c r="J75" s="55">
        <f>SUM(J77,J79)</f>
        <v>94865.59</v>
      </c>
      <c r="K75" s="55">
        <f>SUM(K76,K79)</f>
        <v>94865.59</v>
      </c>
      <c r="L75" s="35">
        <f>SUM(K75/J75*100)</f>
        <v>100</v>
      </c>
      <c r="M75" s="35"/>
      <c r="N75" s="56">
        <v>0</v>
      </c>
      <c r="O75" s="56">
        <v>0</v>
      </c>
      <c r="P75" s="35">
        <v>0</v>
      </c>
      <c r="Q75" s="84"/>
      <c r="R75" s="75"/>
      <c r="S75" s="75"/>
      <c r="T75" s="116">
        <f>SUM(T76+T79)</f>
        <v>1501397.17</v>
      </c>
      <c r="U75" s="116">
        <f>SUM(U76+U79)</f>
        <v>1250000</v>
      </c>
      <c r="V75" s="116">
        <f>SUM(V76+V79)</f>
        <v>2988204.38</v>
      </c>
      <c r="W75" s="117">
        <f t="shared" ref="W75:W136" si="32">SUM(V75-T75)</f>
        <v>1486807.21</v>
      </c>
      <c r="X75" s="117">
        <f t="shared" ref="X75:X136" si="33">SUM(V75-U75)</f>
        <v>1738204.38</v>
      </c>
      <c r="Y75" s="55">
        <f>SUM(Y76+Y79)</f>
        <v>1000000</v>
      </c>
      <c r="Z75" s="56">
        <f t="shared" ref="Z75:Z136" si="34">SUM(Y75-T75)</f>
        <v>-501397.16999999993</v>
      </c>
      <c r="AA75" s="56">
        <f t="shared" ref="AA75:AA136" si="35">SUM(Y75-U75)</f>
        <v>-250000</v>
      </c>
      <c r="AB75" s="55">
        <f>SUM(AB76+AB79)</f>
        <v>1200000</v>
      </c>
      <c r="AC75" s="56">
        <f t="shared" ref="AC75:AC136" si="36">SUM(AB75-T75)</f>
        <v>-301397.16999999993</v>
      </c>
      <c r="AD75" s="56">
        <f t="shared" si="8"/>
        <v>-50000</v>
      </c>
    </row>
    <row r="76" spans="1:30" ht="27" x14ac:dyDescent="0.25">
      <c r="A76" s="7"/>
      <c r="B76" s="8"/>
      <c r="C76" s="8"/>
      <c r="D76" s="8"/>
      <c r="E76" s="8"/>
      <c r="F76" s="44" t="s">
        <v>171</v>
      </c>
      <c r="G76" s="33"/>
      <c r="H76" s="33" t="s">
        <v>127</v>
      </c>
      <c r="I76" s="33"/>
      <c r="J76" s="56">
        <f>SUM(J77)</f>
        <v>12832</v>
      </c>
      <c r="K76" s="56">
        <f>SUM(K77)</f>
        <v>12832</v>
      </c>
      <c r="L76" s="42">
        <f>SUM(K76/J76*100)</f>
        <v>100</v>
      </c>
      <c r="M76" s="42"/>
      <c r="N76" s="56">
        <v>0</v>
      </c>
      <c r="O76" s="56">
        <v>0</v>
      </c>
      <c r="P76" s="35">
        <v>0</v>
      </c>
      <c r="Q76" s="72"/>
      <c r="R76" s="74"/>
      <c r="S76" s="74"/>
      <c r="T76" s="117">
        <v>217341.38</v>
      </c>
      <c r="U76" s="117">
        <v>450000</v>
      </c>
      <c r="V76" s="117">
        <v>500000</v>
      </c>
      <c r="W76" s="117">
        <f t="shared" si="32"/>
        <v>282658.62</v>
      </c>
      <c r="X76" s="117">
        <f t="shared" si="33"/>
        <v>50000</v>
      </c>
      <c r="Y76" s="56">
        <v>500000</v>
      </c>
      <c r="Z76" s="56">
        <f t="shared" si="34"/>
        <v>282658.62</v>
      </c>
      <c r="AA76" s="56">
        <f t="shared" si="35"/>
        <v>50000</v>
      </c>
      <c r="AB76" s="56">
        <v>600000</v>
      </c>
      <c r="AC76" s="56">
        <f t="shared" si="36"/>
        <v>382658.62</v>
      </c>
      <c r="AD76" s="56">
        <f t="shared" si="8"/>
        <v>150000</v>
      </c>
    </row>
    <row r="77" spans="1:30" ht="16.149999999999999" hidden="1" customHeight="1" x14ac:dyDescent="0.25">
      <c r="A77" s="7" t="s">
        <v>14</v>
      </c>
      <c r="B77" s="8">
        <v>982</v>
      </c>
      <c r="C77" s="8" t="s">
        <v>36</v>
      </c>
      <c r="D77" s="8"/>
      <c r="E77" s="8"/>
      <c r="F77" s="20" t="s">
        <v>71</v>
      </c>
      <c r="G77" s="33" t="s">
        <v>28</v>
      </c>
      <c r="H77" s="33" t="s">
        <v>128</v>
      </c>
      <c r="I77" s="33"/>
      <c r="J77" s="56">
        <v>12832</v>
      </c>
      <c r="K77" s="56">
        <v>12832</v>
      </c>
      <c r="L77" s="42">
        <f>SUM(K77/J77*100)</f>
        <v>100</v>
      </c>
      <c r="M77" s="42"/>
      <c r="N77" s="56">
        <v>0</v>
      </c>
      <c r="O77" s="56">
        <v>0</v>
      </c>
      <c r="P77" s="35">
        <v>0</v>
      </c>
      <c r="Q77" s="72"/>
      <c r="R77" s="74"/>
      <c r="S77" s="74"/>
      <c r="T77" s="117">
        <f t="shared" si="31"/>
        <v>12832</v>
      </c>
      <c r="U77" s="117"/>
      <c r="V77" s="117"/>
      <c r="W77" s="117">
        <f t="shared" si="32"/>
        <v>-12832</v>
      </c>
      <c r="X77" s="117">
        <f t="shared" si="33"/>
        <v>0</v>
      </c>
      <c r="Y77" s="56"/>
      <c r="Z77" s="56">
        <f t="shared" si="34"/>
        <v>-12832</v>
      </c>
      <c r="AA77" s="56">
        <f t="shared" si="35"/>
        <v>0</v>
      </c>
      <c r="AB77" s="56"/>
      <c r="AC77" s="56">
        <f t="shared" si="36"/>
        <v>-12832</v>
      </c>
      <c r="AD77" s="56">
        <f t="shared" si="8"/>
        <v>0</v>
      </c>
    </row>
    <row r="78" spans="1:30" ht="14.45" hidden="1" customHeight="1" x14ac:dyDescent="0.25">
      <c r="A78" s="7"/>
      <c r="B78" s="8" t="s">
        <v>28</v>
      </c>
      <c r="C78" s="8" t="s">
        <v>36</v>
      </c>
      <c r="D78" s="8"/>
      <c r="E78" s="8"/>
      <c r="F78" s="5" t="s">
        <v>37</v>
      </c>
      <c r="G78" s="34" t="s">
        <v>43</v>
      </c>
      <c r="H78" s="34" t="s">
        <v>44</v>
      </c>
      <c r="I78" s="34"/>
      <c r="J78" s="56">
        <v>0</v>
      </c>
      <c r="K78" s="56"/>
      <c r="L78" s="56"/>
      <c r="M78" s="56"/>
      <c r="N78" s="56">
        <v>390</v>
      </c>
      <c r="O78" s="56"/>
      <c r="P78" s="56"/>
      <c r="Q78" s="72"/>
      <c r="R78" s="74"/>
      <c r="S78" s="74"/>
      <c r="T78" s="120"/>
      <c r="U78" s="120"/>
      <c r="V78" s="120"/>
      <c r="W78" s="117">
        <f t="shared" si="32"/>
        <v>0</v>
      </c>
      <c r="X78" s="117">
        <f t="shared" si="33"/>
        <v>0</v>
      </c>
      <c r="Y78" s="72"/>
      <c r="Z78" s="56">
        <f t="shared" si="34"/>
        <v>0</v>
      </c>
      <c r="AA78" s="56">
        <f t="shared" si="35"/>
        <v>0</v>
      </c>
      <c r="AB78" s="72"/>
      <c r="AC78" s="56">
        <f t="shared" si="36"/>
        <v>0</v>
      </c>
      <c r="AD78" s="56">
        <f t="shared" si="8"/>
        <v>0</v>
      </c>
    </row>
    <row r="79" spans="1:30" ht="31.15" customHeight="1" x14ac:dyDescent="0.25">
      <c r="A79" s="7"/>
      <c r="B79" s="8"/>
      <c r="C79" s="8"/>
      <c r="D79" s="8"/>
      <c r="E79" s="8"/>
      <c r="F79" s="44" t="s">
        <v>173</v>
      </c>
      <c r="G79" s="34"/>
      <c r="H79" s="33" t="s">
        <v>174</v>
      </c>
      <c r="I79" s="33"/>
      <c r="J79" s="56">
        <f>SUM(J80:J81)</f>
        <v>82033.59</v>
      </c>
      <c r="K79" s="56">
        <f>SUM(K80)</f>
        <v>82033.59</v>
      </c>
      <c r="L79" s="42">
        <f>SUM(K79/J79*100)</f>
        <v>100</v>
      </c>
      <c r="M79" s="42"/>
      <c r="N79" s="56">
        <v>0</v>
      </c>
      <c r="O79" s="56">
        <v>0</v>
      </c>
      <c r="P79" s="35">
        <v>0</v>
      </c>
      <c r="Q79" s="72"/>
      <c r="R79" s="74"/>
      <c r="S79" s="74"/>
      <c r="T79" s="117">
        <v>1284055.79</v>
      </c>
      <c r="U79" s="117">
        <v>800000</v>
      </c>
      <c r="V79" s="117">
        <v>2488204.38</v>
      </c>
      <c r="W79" s="117">
        <f t="shared" si="32"/>
        <v>1204148.5899999999</v>
      </c>
      <c r="X79" s="117">
        <f t="shared" si="33"/>
        <v>1688204.38</v>
      </c>
      <c r="Y79" s="56">
        <v>500000</v>
      </c>
      <c r="Z79" s="56">
        <f t="shared" si="34"/>
        <v>-784055.79</v>
      </c>
      <c r="AA79" s="56">
        <f t="shared" si="35"/>
        <v>-300000</v>
      </c>
      <c r="AB79" s="56">
        <v>600000</v>
      </c>
      <c r="AC79" s="56">
        <f t="shared" si="36"/>
        <v>-684055.79</v>
      </c>
      <c r="AD79" s="56">
        <f t="shared" si="8"/>
        <v>-200000</v>
      </c>
    </row>
    <row r="80" spans="1:30" ht="13.15" hidden="1" customHeight="1" x14ac:dyDescent="0.25">
      <c r="A80" s="7"/>
      <c r="B80" s="8"/>
      <c r="C80" s="8"/>
      <c r="D80" s="8"/>
      <c r="E80" s="8"/>
      <c r="F80" s="28" t="s">
        <v>225</v>
      </c>
      <c r="G80" s="34"/>
      <c r="H80" s="33" t="s">
        <v>175</v>
      </c>
      <c r="I80" s="33"/>
      <c r="J80" s="56">
        <v>82033.59</v>
      </c>
      <c r="K80" s="56">
        <v>82033.59</v>
      </c>
      <c r="L80" s="42">
        <f>SUM(K80/J80*100)</f>
        <v>100</v>
      </c>
      <c r="M80" s="42"/>
      <c r="N80" s="56">
        <v>0</v>
      </c>
      <c r="O80" s="56">
        <v>0</v>
      </c>
      <c r="P80" s="35">
        <v>0</v>
      </c>
      <c r="Q80" s="72"/>
      <c r="R80" s="74"/>
      <c r="S80" s="74"/>
      <c r="T80" s="117">
        <f>SUM(K80,O80)</f>
        <v>82033.59</v>
      </c>
      <c r="U80" s="117"/>
      <c r="V80" s="117"/>
      <c r="W80" s="117">
        <f t="shared" si="32"/>
        <v>-82033.59</v>
      </c>
      <c r="X80" s="117">
        <f t="shared" si="33"/>
        <v>0</v>
      </c>
      <c r="Y80" s="56"/>
      <c r="Z80" s="56">
        <f t="shared" si="34"/>
        <v>-82033.59</v>
      </c>
      <c r="AA80" s="56">
        <f t="shared" si="35"/>
        <v>0</v>
      </c>
      <c r="AB80" s="56"/>
      <c r="AC80" s="56">
        <f t="shared" si="36"/>
        <v>-82033.59</v>
      </c>
      <c r="AD80" s="56">
        <f t="shared" si="8"/>
        <v>0</v>
      </c>
    </row>
    <row r="81" spans="1:30" ht="24.75" hidden="1" x14ac:dyDescent="0.25">
      <c r="A81" s="7"/>
      <c r="B81" s="8"/>
      <c r="C81" s="8"/>
      <c r="D81" s="8"/>
      <c r="E81" s="8"/>
      <c r="F81" s="28" t="s">
        <v>325</v>
      </c>
      <c r="G81" s="34"/>
      <c r="H81" s="33" t="s">
        <v>326</v>
      </c>
      <c r="I81" s="33"/>
      <c r="J81" s="56">
        <v>0</v>
      </c>
      <c r="K81" s="56"/>
      <c r="L81" s="42"/>
      <c r="M81" s="42"/>
      <c r="N81" s="56"/>
      <c r="O81" s="56"/>
      <c r="P81" s="35"/>
      <c r="Q81" s="72"/>
      <c r="R81" s="74"/>
      <c r="S81" s="74"/>
      <c r="T81" s="117">
        <f>SUM(K81,O81)</f>
        <v>0</v>
      </c>
      <c r="U81" s="117"/>
      <c r="V81" s="117"/>
      <c r="W81" s="117">
        <f t="shared" si="32"/>
        <v>0</v>
      </c>
      <c r="X81" s="117">
        <f t="shared" si="33"/>
        <v>0</v>
      </c>
      <c r="Y81" s="56"/>
      <c r="Z81" s="56">
        <f t="shared" si="34"/>
        <v>0</v>
      </c>
      <c r="AA81" s="56">
        <f t="shared" si="35"/>
        <v>0</v>
      </c>
      <c r="AB81" s="56"/>
      <c r="AC81" s="56">
        <f t="shared" si="36"/>
        <v>0</v>
      </c>
      <c r="AD81" s="56">
        <f t="shared" si="8"/>
        <v>0</v>
      </c>
    </row>
    <row r="82" spans="1:30" ht="27" customHeight="1" x14ac:dyDescent="0.25">
      <c r="A82" s="7"/>
      <c r="B82" s="8"/>
      <c r="C82" s="8"/>
      <c r="D82" s="8"/>
      <c r="E82" s="8"/>
      <c r="F82" s="4" t="s">
        <v>172</v>
      </c>
      <c r="G82" s="33" t="s">
        <v>28</v>
      </c>
      <c r="H82" s="34" t="s">
        <v>453</v>
      </c>
      <c r="I82" s="34"/>
      <c r="J82" s="55">
        <f>SUM(J83)</f>
        <v>3529613.14</v>
      </c>
      <c r="K82" s="55">
        <f>SUM(K83)</f>
        <v>3524112.51</v>
      </c>
      <c r="L82" s="42">
        <f>SUM(K82/J82*100)</f>
        <v>99.844157708456393</v>
      </c>
      <c r="M82" s="42"/>
      <c r="N82" s="56">
        <v>0</v>
      </c>
      <c r="O82" s="56">
        <v>0</v>
      </c>
      <c r="P82" s="35">
        <v>0</v>
      </c>
      <c r="Q82" s="72"/>
      <c r="R82" s="74"/>
      <c r="S82" s="74"/>
      <c r="T82" s="116">
        <v>5045010.33</v>
      </c>
      <c r="U82" s="116">
        <v>5000000</v>
      </c>
      <c r="V82" s="116">
        <v>7900000</v>
      </c>
      <c r="W82" s="117">
        <f t="shared" si="32"/>
        <v>2854989.67</v>
      </c>
      <c r="X82" s="117">
        <f t="shared" si="33"/>
        <v>2900000</v>
      </c>
      <c r="Y82" s="55">
        <v>7900000</v>
      </c>
      <c r="Z82" s="56">
        <f t="shared" si="34"/>
        <v>2854989.67</v>
      </c>
      <c r="AA82" s="56">
        <f t="shared" si="35"/>
        <v>2900000</v>
      </c>
      <c r="AB82" s="55">
        <v>7900000</v>
      </c>
      <c r="AC82" s="56">
        <f t="shared" si="36"/>
        <v>2854989.67</v>
      </c>
      <c r="AD82" s="56">
        <f t="shared" si="8"/>
        <v>2900000</v>
      </c>
    </row>
    <row r="83" spans="1:30" ht="41.25" customHeight="1" x14ac:dyDescent="0.25">
      <c r="A83" s="7"/>
      <c r="B83" s="8"/>
      <c r="C83" s="8"/>
      <c r="D83" s="8"/>
      <c r="E83" s="8"/>
      <c r="F83" s="4" t="s">
        <v>516</v>
      </c>
      <c r="G83" s="33" t="s">
        <v>28</v>
      </c>
      <c r="H83" s="122" t="s">
        <v>517</v>
      </c>
      <c r="I83" s="33"/>
      <c r="J83" s="56">
        <v>3529613.14</v>
      </c>
      <c r="K83" s="56">
        <v>3524112.51</v>
      </c>
      <c r="L83" s="42">
        <f>SUM(K83/J83*100)</f>
        <v>99.844157708456393</v>
      </c>
      <c r="M83" s="42"/>
      <c r="N83" s="56">
        <v>0</v>
      </c>
      <c r="O83" s="56">
        <v>0</v>
      </c>
      <c r="P83" s="35">
        <v>0</v>
      </c>
      <c r="Q83" s="72"/>
      <c r="R83" s="74"/>
      <c r="S83" s="74"/>
      <c r="T83" s="116">
        <v>360000</v>
      </c>
      <c r="U83" s="116">
        <v>630000</v>
      </c>
      <c r="V83" s="116">
        <v>250000</v>
      </c>
      <c r="W83" s="117">
        <f t="shared" si="32"/>
        <v>-110000</v>
      </c>
      <c r="X83" s="117">
        <f t="shared" si="33"/>
        <v>-380000</v>
      </c>
      <c r="Y83" s="56">
        <v>445000</v>
      </c>
      <c r="Z83" s="56">
        <f t="shared" si="34"/>
        <v>85000</v>
      </c>
      <c r="AA83" s="56">
        <f t="shared" si="35"/>
        <v>-185000</v>
      </c>
      <c r="AB83" s="56">
        <v>0</v>
      </c>
      <c r="AC83" s="56">
        <f t="shared" si="36"/>
        <v>-360000</v>
      </c>
      <c r="AD83" s="56">
        <f t="shared" si="8"/>
        <v>-630000</v>
      </c>
    </row>
    <row r="84" spans="1:30" ht="41.25" customHeight="1" x14ac:dyDescent="0.25">
      <c r="A84" s="7"/>
      <c r="B84" s="8"/>
      <c r="C84" s="8"/>
      <c r="D84" s="8"/>
      <c r="E84" s="8"/>
      <c r="F84" s="4" t="s">
        <v>518</v>
      </c>
      <c r="G84" s="33"/>
      <c r="H84" s="122" t="s">
        <v>519</v>
      </c>
      <c r="I84" s="33"/>
      <c r="J84" s="56"/>
      <c r="K84" s="56"/>
      <c r="L84" s="42"/>
      <c r="M84" s="42"/>
      <c r="N84" s="56"/>
      <c r="O84" s="56"/>
      <c r="P84" s="35"/>
      <c r="Q84" s="72"/>
      <c r="R84" s="74"/>
      <c r="S84" s="74"/>
      <c r="T84" s="116">
        <v>0</v>
      </c>
      <c r="U84" s="116">
        <v>365607.81</v>
      </c>
      <c r="V84" s="117"/>
      <c r="W84" s="117">
        <f t="shared" si="32"/>
        <v>0</v>
      </c>
      <c r="X84" s="117">
        <f t="shared" si="33"/>
        <v>-365607.81</v>
      </c>
      <c r="Y84" s="56"/>
      <c r="Z84" s="56">
        <f t="shared" si="34"/>
        <v>0</v>
      </c>
      <c r="AA84" s="56">
        <f t="shared" si="35"/>
        <v>-365607.81</v>
      </c>
      <c r="AB84" s="56"/>
      <c r="AC84" s="56">
        <f t="shared" si="36"/>
        <v>0</v>
      </c>
      <c r="AD84" s="56">
        <f t="shared" si="8"/>
        <v>-365607.81</v>
      </c>
    </row>
    <row r="85" spans="1:30" ht="57.75" x14ac:dyDescent="0.25">
      <c r="A85" s="10" t="s">
        <v>15</v>
      </c>
      <c r="B85" s="8"/>
      <c r="C85" s="8"/>
      <c r="D85" s="8"/>
      <c r="E85" s="8"/>
      <c r="F85" s="19" t="s">
        <v>294</v>
      </c>
      <c r="G85" s="34" t="s">
        <v>43</v>
      </c>
      <c r="H85" s="34" t="s">
        <v>129</v>
      </c>
      <c r="I85" s="34"/>
      <c r="J85" s="55" t="e">
        <f>SUM(J90+J92+J94+J98+J100+J102+J104)</f>
        <v>#REF!</v>
      </c>
      <c r="K85" s="55" t="e">
        <f>SUM(K90+K92+K94+K98+K100+K102+K104)</f>
        <v>#REF!</v>
      </c>
      <c r="L85" s="35" t="e">
        <f>SUM(K85/J85*100)</f>
        <v>#REF!</v>
      </c>
      <c r="M85" s="35"/>
      <c r="N85" s="55" t="e">
        <f>SUM(N90+N92+N94+N98+N100+N102+N104)</f>
        <v>#REF!</v>
      </c>
      <c r="O85" s="55" t="e">
        <f>SUM(O90+O92+O94+O98+O100+O102+O104)</f>
        <v>#REF!</v>
      </c>
      <c r="P85" s="35" t="e">
        <f t="shared" ref="P85" si="37">SUM(O85/N85*100)</f>
        <v>#REF!</v>
      </c>
      <c r="Q85" s="84"/>
      <c r="R85" s="75"/>
      <c r="S85" s="75"/>
      <c r="T85" s="116">
        <f>SUM(T90+T92+T94+T98+T100+T102+T104+T105)</f>
        <v>17150475.189999998</v>
      </c>
      <c r="U85" s="116">
        <f>SUM(U90+U92+U94+U98+U100+U102+U104+U105+U106)</f>
        <v>49473945.490000002</v>
      </c>
      <c r="V85" s="116">
        <f>SUM(V90+V92+V94+V98+V100+V102+V104+V105)</f>
        <v>22851546.960000001</v>
      </c>
      <c r="W85" s="56">
        <f t="shared" si="32"/>
        <v>5701071.7700000033</v>
      </c>
      <c r="X85" s="56">
        <f t="shared" si="33"/>
        <v>-26622398.530000001</v>
      </c>
      <c r="Y85" s="55">
        <f>SUM(Y90+Y92+Y94+Y98+Y100+Y102+Y104)</f>
        <v>15602600</v>
      </c>
      <c r="Z85" s="56">
        <f t="shared" si="34"/>
        <v>-1547875.1899999976</v>
      </c>
      <c r="AA85" s="56">
        <f t="shared" si="35"/>
        <v>-33871345.490000002</v>
      </c>
      <c r="AB85" s="55">
        <f>SUM(AB90+AB92+AB94+AB98+AB100+AB102+AB104)</f>
        <v>15788000</v>
      </c>
      <c r="AC85" s="56">
        <f t="shared" si="36"/>
        <v>-1362475.1899999976</v>
      </c>
      <c r="AD85" s="56">
        <f t="shared" ref="AD85:AD147" si="38">SUM(AB85-U85)</f>
        <v>-33685945.490000002</v>
      </c>
    </row>
    <row r="86" spans="1:30" hidden="1" x14ac:dyDescent="0.25">
      <c r="A86" s="10"/>
      <c r="B86" s="8"/>
      <c r="C86" s="8"/>
      <c r="D86" s="8"/>
      <c r="E86" s="8"/>
      <c r="F86" s="14" t="s">
        <v>40</v>
      </c>
      <c r="G86" s="34" t="s">
        <v>32</v>
      </c>
      <c r="H86" s="34" t="s">
        <v>68</v>
      </c>
      <c r="I86" s="34"/>
      <c r="J86" s="55">
        <f>SUM(J87)</f>
        <v>0</v>
      </c>
      <c r="K86" s="55"/>
      <c r="L86" s="55"/>
      <c r="M86" s="55"/>
      <c r="N86" s="55"/>
      <c r="O86" s="55"/>
      <c r="P86" s="55"/>
      <c r="Q86" s="72"/>
      <c r="R86" s="74"/>
      <c r="S86" s="74"/>
      <c r="T86" s="120"/>
      <c r="U86" s="120"/>
      <c r="V86" s="120"/>
      <c r="W86" s="56">
        <f t="shared" si="32"/>
        <v>0</v>
      </c>
      <c r="X86" s="56">
        <f t="shared" si="33"/>
        <v>0</v>
      </c>
      <c r="Y86" s="72"/>
      <c r="Z86" s="56">
        <f t="shared" si="34"/>
        <v>0</v>
      </c>
      <c r="AA86" s="56">
        <f t="shared" si="35"/>
        <v>0</v>
      </c>
      <c r="AB86" s="72"/>
      <c r="AC86" s="56">
        <f t="shared" si="36"/>
        <v>0</v>
      </c>
      <c r="AD86" s="56">
        <f t="shared" si="38"/>
        <v>0</v>
      </c>
    </row>
    <row r="87" spans="1:30" ht="39" hidden="1" x14ac:dyDescent="0.25">
      <c r="A87" s="10"/>
      <c r="B87" s="8"/>
      <c r="C87" s="8"/>
      <c r="D87" s="8"/>
      <c r="E87" s="8"/>
      <c r="F87" s="24" t="s">
        <v>74</v>
      </c>
      <c r="G87" s="34" t="s">
        <v>32</v>
      </c>
      <c r="H87" s="33" t="s">
        <v>75</v>
      </c>
      <c r="I87" s="33"/>
      <c r="J87" s="56">
        <v>0</v>
      </c>
      <c r="K87" s="56"/>
      <c r="L87" s="56"/>
      <c r="M87" s="56"/>
      <c r="N87" s="55"/>
      <c r="O87" s="55"/>
      <c r="P87" s="55"/>
      <c r="Q87" s="72"/>
      <c r="R87" s="74"/>
      <c r="S87" s="74"/>
      <c r="T87" s="120"/>
      <c r="U87" s="120"/>
      <c r="V87" s="120"/>
      <c r="W87" s="56">
        <f t="shared" si="32"/>
        <v>0</v>
      </c>
      <c r="X87" s="56">
        <f t="shared" si="33"/>
        <v>0</v>
      </c>
      <c r="Y87" s="72"/>
      <c r="Z87" s="56">
        <f t="shared" si="34"/>
        <v>0</v>
      </c>
      <c r="AA87" s="56">
        <f t="shared" si="35"/>
        <v>0</v>
      </c>
      <c r="AB87" s="72"/>
      <c r="AC87" s="56">
        <f t="shared" si="36"/>
        <v>0</v>
      </c>
      <c r="AD87" s="56">
        <f t="shared" si="38"/>
        <v>0</v>
      </c>
    </row>
    <row r="88" spans="1:30" ht="36.6" hidden="1" customHeight="1" x14ac:dyDescent="0.25">
      <c r="A88" s="7"/>
      <c r="B88" s="8"/>
      <c r="C88" s="8"/>
      <c r="D88" s="8"/>
      <c r="E88" s="8"/>
      <c r="F88" s="20" t="s">
        <v>78</v>
      </c>
      <c r="G88" s="33" t="s">
        <v>28</v>
      </c>
      <c r="H88" s="33" t="s">
        <v>80</v>
      </c>
      <c r="I88" s="33"/>
      <c r="J88" s="56">
        <v>0</v>
      </c>
      <c r="K88" s="56"/>
      <c r="L88" s="56"/>
      <c r="M88" s="56"/>
      <c r="N88" s="56"/>
      <c r="O88" s="56"/>
      <c r="P88" s="56"/>
      <c r="Q88" s="72"/>
      <c r="R88" s="74"/>
      <c r="S88" s="74"/>
      <c r="T88" s="120"/>
      <c r="U88" s="120"/>
      <c r="V88" s="120"/>
      <c r="W88" s="56">
        <f t="shared" si="32"/>
        <v>0</v>
      </c>
      <c r="X88" s="56">
        <f t="shared" si="33"/>
        <v>0</v>
      </c>
      <c r="Y88" s="72"/>
      <c r="Z88" s="56">
        <f t="shared" si="34"/>
        <v>0</v>
      </c>
      <c r="AA88" s="56">
        <f t="shared" si="35"/>
        <v>0</v>
      </c>
      <c r="AB88" s="72"/>
      <c r="AC88" s="56">
        <f t="shared" si="36"/>
        <v>0</v>
      </c>
      <c r="AD88" s="56">
        <f t="shared" si="38"/>
        <v>0</v>
      </c>
    </row>
    <row r="89" spans="1:30" ht="50.45" hidden="1" customHeight="1" x14ac:dyDescent="0.25">
      <c r="A89" s="7"/>
      <c r="B89" s="8"/>
      <c r="C89" s="8"/>
      <c r="D89" s="8"/>
      <c r="E89" s="8"/>
      <c r="F89" s="20" t="s">
        <v>79</v>
      </c>
      <c r="G89" s="33" t="s">
        <v>28</v>
      </c>
      <c r="H89" s="33" t="s">
        <v>81</v>
      </c>
      <c r="I89" s="33"/>
      <c r="J89" s="56">
        <v>0</v>
      </c>
      <c r="K89" s="56"/>
      <c r="L89" s="56"/>
      <c r="M89" s="56"/>
      <c r="N89" s="56"/>
      <c r="O89" s="56"/>
      <c r="P89" s="56"/>
      <c r="Q89" s="72"/>
      <c r="R89" s="74"/>
      <c r="S89" s="74"/>
      <c r="T89" s="120"/>
      <c r="U89" s="120"/>
      <c r="V89" s="120"/>
      <c r="W89" s="56">
        <f t="shared" si="32"/>
        <v>0</v>
      </c>
      <c r="X89" s="56">
        <f t="shared" si="33"/>
        <v>0</v>
      </c>
      <c r="Y89" s="72"/>
      <c r="Z89" s="56">
        <f t="shared" si="34"/>
        <v>0</v>
      </c>
      <c r="AA89" s="56">
        <f t="shared" si="35"/>
        <v>0</v>
      </c>
      <c r="AB89" s="72"/>
      <c r="AC89" s="56">
        <f t="shared" si="36"/>
        <v>0</v>
      </c>
      <c r="AD89" s="56">
        <f t="shared" si="38"/>
        <v>0</v>
      </c>
    </row>
    <row r="90" spans="1:30" ht="23.25" customHeight="1" x14ac:dyDescent="0.25">
      <c r="A90" s="7"/>
      <c r="B90" s="8"/>
      <c r="C90" s="8"/>
      <c r="D90" s="8"/>
      <c r="E90" s="8"/>
      <c r="F90" s="31" t="s">
        <v>176</v>
      </c>
      <c r="G90" s="33"/>
      <c r="H90" s="33" t="s">
        <v>328</v>
      </c>
      <c r="I90" s="33"/>
      <c r="J90" s="56">
        <f>SUM(J91)</f>
        <v>556462.34</v>
      </c>
      <c r="K90" s="56">
        <f>SUM(K91)</f>
        <v>556462.34</v>
      </c>
      <c r="L90" s="42">
        <f t="shared" ref="L90:L95" si="39">SUM(K90/J90*100)</f>
        <v>100</v>
      </c>
      <c r="M90" s="42"/>
      <c r="N90" s="56">
        <v>0</v>
      </c>
      <c r="O90" s="56">
        <v>0</v>
      </c>
      <c r="P90" s="35">
        <v>0</v>
      </c>
      <c r="Q90" s="72"/>
      <c r="R90" s="74"/>
      <c r="S90" s="74"/>
      <c r="T90" s="117">
        <v>1746961.18</v>
      </c>
      <c r="U90" s="117">
        <v>1520000</v>
      </c>
      <c r="V90" s="117">
        <v>1240000</v>
      </c>
      <c r="W90" s="56">
        <f t="shared" si="32"/>
        <v>-506961.17999999993</v>
      </c>
      <c r="X90" s="56">
        <f t="shared" si="33"/>
        <v>-280000</v>
      </c>
      <c r="Y90" s="56">
        <v>1250000</v>
      </c>
      <c r="Z90" s="56">
        <f t="shared" si="34"/>
        <v>-496961.17999999993</v>
      </c>
      <c r="AA90" s="56">
        <f t="shared" si="35"/>
        <v>-270000</v>
      </c>
      <c r="AB90" s="56">
        <v>1300000</v>
      </c>
      <c r="AC90" s="56">
        <f t="shared" si="36"/>
        <v>-446961.17999999993</v>
      </c>
      <c r="AD90" s="56">
        <f t="shared" si="38"/>
        <v>-220000</v>
      </c>
    </row>
    <row r="91" spans="1:30" ht="1.9" hidden="1" customHeight="1" x14ac:dyDescent="0.25">
      <c r="A91" s="7"/>
      <c r="B91" s="8"/>
      <c r="C91" s="8"/>
      <c r="D91" s="8"/>
      <c r="E91" s="8"/>
      <c r="F91" s="29" t="s">
        <v>87</v>
      </c>
      <c r="G91" s="33" t="s">
        <v>32</v>
      </c>
      <c r="H91" s="33" t="s">
        <v>327</v>
      </c>
      <c r="I91" s="33"/>
      <c r="J91" s="56">
        <v>556462.34</v>
      </c>
      <c r="K91" s="56">
        <v>556462.34</v>
      </c>
      <c r="L91" s="42">
        <f t="shared" si="39"/>
        <v>100</v>
      </c>
      <c r="M91" s="42"/>
      <c r="N91" s="56">
        <v>0</v>
      </c>
      <c r="O91" s="56">
        <v>0</v>
      </c>
      <c r="P91" s="35">
        <v>0</v>
      </c>
      <c r="Q91" s="72"/>
      <c r="R91" s="74"/>
      <c r="S91" s="74"/>
      <c r="T91" s="117">
        <f>SUM(K91,O91)</f>
        <v>556462.34</v>
      </c>
      <c r="U91" s="117"/>
      <c r="V91" s="117"/>
      <c r="W91" s="56">
        <f t="shared" si="32"/>
        <v>-556462.34</v>
      </c>
      <c r="X91" s="56">
        <f t="shared" si="33"/>
        <v>0</v>
      </c>
      <c r="Y91" s="56"/>
      <c r="Z91" s="56">
        <f t="shared" si="34"/>
        <v>-556462.34</v>
      </c>
      <c r="AA91" s="56">
        <f t="shared" si="35"/>
        <v>0</v>
      </c>
      <c r="AB91" s="56"/>
      <c r="AC91" s="56">
        <f t="shared" si="36"/>
        <v>-556462.34</v>
      </c>
      <c r="AD91" s="56">
        <f t="shared" si="38"/>
        <v>0</v>
      </c>
    </row>
    <row r="92" spans="1:30" ht="28.5" customHeight="1" x14ac:dyDescent="0.25">
      <c r="A92" s="7"/>
      <c r="B92" s="8"/>
      <c r="C92" s="8"/>
      <c r="D92" s="8"/>
      <c r="E92" s="8"/>
      <c r="F92" s="31" t="s">
        <v>177</v>
      </c>
      <c r="G92" s="33"/>
      <c r="H92" s="33" t="s">
        <v>329</v>
      </c>
      <c r="I92" s="33"/>
      <c r="J92" s="56">
        <f>SUM(J93)</f>
        <v>442313</v>
      </c>
      <c r="K92" s="56">
        <f>SUM(K93)</f>
        <v>442303.41</v>
      </c>
      <c r="L92" s="42">
        <f t="shared" si="39"/>
        <v>99.997831852104724</v>
      </c>
      <c r="M92" s="42"/>
      <c r="N92" s="56">
        <v>0</v>
      </c>
      <c r="O92" s="56">
        <v>0</v>
      </c>
      <c r="P92" s="35">
        <v>0</v>
      </c>
      <c r="Q92" s="72"/>
      <c r="R92" s="74"/>
      <c r="S92" s="74"/>
      <c r="T92" s="117">
        <v>761940.69</v>
      </c>
      <c r="U92" s="117">
        <v>1847000</v>
      </c>
      <c r="V92" s="117">
        <v>0</v>
      </c>
      <c r="W92" s="56">
        <f t="shared" si="32"/>
        <v>-761940.69</v>
      </c>
      <c r="X92" s="56">
        <f t="shared" si="33"/>
        <v>-1847000</v>
      </c>
      <c r="Y92" s="56">
        <v>0</v>
      </c>
      <c r="Z92" s="56">
        <f t="shared" si="34"/>
        <v>-761940.69</v>
      </c>
      <c r="AA92" s="56">
        <f t="shared" si="35"/>
        <v>-1847000</v>
      </c>
      <c r="AB92" s="56">
        <v>0</v>
      </c>
      <c r="AC92" s="56">
        <f t="shared" si="36"/>
        <v>-761940.69</v>
      </c>
      <c r="AD92" s="56">
        <f t="shared" si="38"/>
        <v>-1847000</v>
      </c>
    </row>
    <row r="93" spans="1:30" ht="18" hidden="1" customHeight="1" x14ac:dyDescent="0.25">
      <c r="A93" s="7"/>
      <c r="B93" s="8"/>
      <c r="C93" s="8"/>
      <c r="D93" s="8"/>
      <c r="E93" s="8"/>
      <c r="F93" s="29" t="s">
        <v>88</v>
      </c>
      <c r="G93" s="33" t="s">
        <v>32</v>
      </c>
      <c r="H93" s="33" t="s">
        <v>330</v>
      </c>
      <c r="I93" s="33"/>
      <c r="J93" s="56">
        <v>442313</v>
      </c>
      <c r="K93" s="56">
        <v>442303.41</v>
      </c>
      <c r="L93" s="42">
        <f t="shared" si="39"/>
        <v>99.997831852104724</v>
      </c>
      <c r="M93" s="42"/>
      <c r="N93" s="56">
        <v>0</v>
      </c>
      <c r="O93" s="56">
        <v>0</v>
      </c>
      <c r="P93" s="35">
        <v>0</v>
      </c>
      <c r="Q93" s="72"/>
      <c r="R93" s="74"/>
      <c r="S93" s="74"/>
      <c r="T93" s="117">
        <v>380164.5</v>
      </c>
      <c r="U93" s="117">
        <v>1108000</v>
      </c>
      <c r="V93" s="117">
        <v>800000</v>
      </c>
      <c r="W93" s="56">
        <f t="shared" si="32"/>
        <v>419835.5</v>
      </c>
      <c r="X93" s="56">
        <f t="shared" si="33"/>
        <v>-308000</v>
      </c>
      <c r="Y93" s="56">
        <v>780000</v>
      </c>
      <c r="Z93" s="56">
        <f t="shared" si="34"/>
        <v>399835.5</v>
      </c>
      <c r="AA93" s="56">
        <f t="shared" si="35"/>
        <v>-328000</v>
      </c>
      <c r="AB93" s="56">
        <v>830000</v>
      </c>
      <c r="AC93" s="56">
        <f t="shared" si="36"/>
        <v>449835.5</v>
      </c>
      <c r="AD93" s="56">
        <f t="shared" si="38"/>
        <v>-278000</v>
      </c>
    </row>
    <row r="94" spans="1:30" ht="25.5" customHeight="1" x14ac:dyDescent="0.25">
      <c r="A94" s="7"/>
      <c r="B94" s="8"/>
      <c r="C94" s="8"/>
      <c r="D94" s="8"/>
      <c r="E94" s="8"/>
      <c r="F94" s="31" t="s">
        <v>226</v>
      </c>
      <c r="G94" s="33"/>
      <c r="H94" s="33" t="s">
        <v>332</v>
      </c>
      <c r="I94" s="33"/>
      <c r="J94" s="56">
        <f>SUM(J95:J97)</f>
        <v>3870237.33</v>
      </c>
      <c r="K94" s="56">
        <f>SUM(K95:K97)</f>
        <v>3843247.43</v>
      </c>
      <c r="L94" s="42">
        <f t="shared" si="39"/>
        <v>99.302629329969278</v>
      </c>
      <c r="M94" s="42"/>
      <c r="N94" s="56">
        <f>SUM(N95:N97)</f>
        <v>9855440</v>
      </c>
      <c r="O94" s="56">
        <f>SUM(O95:O97)</f>
        <v>7183440</v>
      </c>
      <c r="P94" s="42">
        <f t="shared" ref="P94" si="40">SUM(O94/N94*100)</f>
        <v>72.888069939038743</v>
      </c>
      <c r="Q94" s="72"/>
      <c r="R94" s="74"/>
      <c r="S94" s="74"/>
      <c r="T94" s="117">
        <v>14519801.24</v>
      </c>
      <c r="U94" s="117">
        <v>43262016</v>
      </c>
      <c r="V94" s="117">
        <v>20897750</v>
      </c>
      <c r="W94" s="56">
        <f t="shared" si="32"/>
        <v>6377948.7599999998</v>
      </c>
      <c r="X94" s="56">
        <f t="shared" si="33"/>
        <v>-22364266</v>
      </c>
      <c r="Y94" s="56">
        <v>12346600</v>
      </c>
      <c r="Z94" s="56">
        <f t="shared" si="34"/>
        <v>-2173201.2400000002</v>
      </c>
      <c r="AA94" s="56">
        <f t="shared" si="35"/>
        <v>-30915416</v>
      </c>
      <c r="AB94" s="56">
        <v>12482000</v>
      </c>
      <c r="AC94" s="56">
        <f t="shared" si="36"/>
        <v>-2037801.2400000002</v>
      </c>
      <c r="AD94" s="56">
        <f t="shared" si="38"/>
        <v>-30780016</v>
      </c>
    </row>
    <row r="95" spans="1:30" ht="19.5" hidden="1" customHeight="1" x14ac:dyDescent="0.25">
      <c r="A95" s="7"/>
      <c r="B95" s="8"/>
      <c r="C95" s="8"/>
      <c r="D95" s="8"/>
      <c r="E95" s="8"/>
      <c r="F95" s="29" t="s">
        <v>91</v>
      </c>
      <c r="G95" s="33" t="s">
        <v>32</v>
      </c>
      <c r="H95" s="33" t="s">
        <v>331</v>
      </c>
      <c r="I95" s="33"/>
      <c r="J95" s="56">
        <v>3770687.43</v>
      </c>
      <c r="K95" s="56">
        <v>3770687.43</v>
      </c>
      <c r="L95" s="42">
        <f t="shared" si="39"/>
        <v>100</v>
      </c>
      <c r="M95" s="42"/>
      <c r="N95" s="56">
        <v>0</v>
      </c>
      <c r="O95" s="56">
        <v>0</v>
      </c>
      <c r="P95" s="35">
        <v>0</v>
      </c>
      <c r="Q95" s="72"/>
      <c r="R95" s="74"/>
      <c r="S95" s="74"/>
      <c r="T95" s="117">
        <v>11055890.08</v>
      </c>
      <c r="U95" s="117">
        <v>15693000</v>
      </c>
      <c r="V95" s="117">
        <v>11970750</v>
      </c>
      <c r="W95" s="56">
        <f t="shared" si="32"/>
        <v>914859.91999999993</v>
      </c>
      <c r="X95" s="56">
        <f t="shared" si="33"/>
        <v>-3722250</v>
      </c>
      <c r="Y95" s="56">
        <v>8715600</v>
      </c>
      <c r="Z95" s="56">
        <f t="shared" si="34"/>
        <v>-2340290.08</v>
      </c>
      <c r="AA95" s="56">
        <f t="shared" si="35"/>
        <v>-6977400</v>
      </c>
      <c r="AB95" s="56">
        <v>14074000</v>
      </c>
      <c r="AC95" s="56">
        <f t="shared" si="36"/>
        <v>3018109.92</v>
      </c>
      <c r="AD95" s="56">
        <f t="shared" si="38"/>
        <v>-1619000</v>
      </c>
    </row>
    <row r="96" spans="1:30" ht="21" hidden="1" customHeight="1" x14ac:dyDescent="0.25">
      <c r="A96" s="7"/>
      <c r="B96" s="8"/>
      <c r="C96" s="8"/>
      <c r="D96" s="8"/>
      <c r="E96" s="8"/>
      <c r="F96" s="29" t="s">
        <v>422</v>
      </c>
      <c r="G96" s="33"/>
      <c r="H96" s="33" t="s">
        <v>333</v>
      </c>
      <c r="I96" s="33"/>
      <c r="J96" s="56">
        <v>0</v>
      </c>
      <c r="K96" s="56">
        <v>0</v>
      </c>
      <c r="L96" s="42">
        <v>0</v>
      </c>
      <c r="M96" s="42"/>
      <c r="N96" s="56">
        <v>9855440</v>
      </c>
      <c r="O96" s="56">
        <v>7183440</v>
      </c>
      <c r="P96" s="42">
        <f t="shared" ref="P96" si="41">SUM(O96/N96*100)</f>
        <v>72.888069939038743</v>
      </c>
      <c r="Q96" s="72"/>
      <c r="R96" s="74"/>
      <c r="S96" s="74"/>
      <c r="T96" s="117">
        <f t="shared" ref="T96:T103" si="42">SUM(K96,O96)</f>
        <v>7183440</v>
      </c>
      <c r="U96" s="117"/>
      <c r="V96" s="117"/>
      <c r="W96" s="56">
        <f t="shared" si="32"/>
        <v>-7183440</v>
      </c>
      <c r="X96" s="56">
        <f t="shared" si="33"/>
        <v>0</v>
      </c>
      <c r="Y96" s="56"/>
      <c r="Z96" s="56">
        <f t="shared" si="34"/>
        <v>-7183440</v>
      </c>
      <c r="AA96" s="56">
        <f t="shared" si="35"/>
        <v>0</v>
      </c>
      <c r="AB96" s="56"/>
      <c r="AC96" s="56">
        <f t="shared" si="36"/>
        <v>-7183440</v>
      </c>
      <c r="AD96" s="56">
        <f t="shared" si="38"/>
        <v>0</v>
      </c>
    </row>
    <row r="97" spans="1:30" ht="25.5" hidden="1" customHeight="1" x14ac:dyDescent="0.25">
      <c r="A97" s="7"/>
      <c r="B97" s="8"/>
      <c r="C97" s="8"/>
      <c r="D97" s="8"/>
      <c r="E97" s="8"/>
      <c r="F97" s="29" t="s">
        <v>422</v>
      </c>
      <c r="G97" s="33"/>
      <c r="H97" s="33" t="s">
        <v>423</v>
      </c>
      <c r="I97" s="33"/>
      <c r="J97" s="56">
        <v>99549.9</v>
      </c>
      <c r="K97" s="56">
        <v>72560</v>
      </c>
      <c r="L97" s="42">
        <f>SUM(K97/J97*100)</f>
        <v>72.888069199466813</v>
      </c>
      <c r="M97" s="42"/>
      <c r="N97" s="56"/>
      <c r="O97" s="56"/>
      <c r="P97" s="42"/>
      <c r="Q97" s="72"/>
      <c r="R97" s="74"/>
      <c r="S97" s="74"/>
      <c r="T97" s="117"/>
      <c r="U97" s="117">
        <v>209555.11</v>
      </c>
      <c r="V97" s="117">
        <v>0</v>
      </c>
      <c r="W97" s="56">
        <f t="shared" si="32"/>
        <v>0</v>
      </c>
      <c r="X97" s="56">
        <f t="shared" si="33"/>
        <v>-209555.11</v>
      </c>
      <c r="Y97" s="56">
        <v>0</v>
      </c>
      <c r="Z97" s="56">
        <f t="shared" si="34"/>
        <v>0</v>
      </c>
      <c r="AA97" s="56">
        <f t="shared" si="35"/>
        <v>-209555.11</v>
      </c>
      <c r="AB97" s="56">
        <v>0</v>
      </c>
      <c r="AC97" s="56">
        <f t="shared" si="36"/>
        <v>0</v>
      </c>
      <c r="AD97" s="56">
        <f t="shared" si="38"/>
        <v>-209555.11</v>
      </c>
    </row>
    <row r="98" spans="1:30" ht="40.9" customHeight="1" x14ac:dyDescent="0.25">
      <c r="A98" s="7"/>
      <c r="B98" s="8"/>
      <c r="C98" s="8"/>
      <c r="D98" s="8"/>
      <c r="E98" s="8"/>
      <c r="F98" s="31" t="s">
        <v>275</v>
      </c>
      <c r="G98" s="33"/>
      <c r="H98" s="33" t="s">
        <v>334</v>
      </c>
      <c r="I98" s="33"/>
      <c r="J98" s="56">
        <f>SUM(J99)</f>
        <v>526190.5</v>
      </c>
      <c r="K98" s="56">
        <f>SUM(K99:K100)</f>
        <v>526190.5</v>
      </c>
      <c r="L98" s="42">
        <f>SUM(K98/J98*100)</f>
        <v>100</v>
      </c>
      <c r="M98" s="42"/>
      <c r="N98" s="56">
        <f>SUM(N100:N101)</f>
        <v>0</v>
      </c>
      <c r="O98" s="56">
        <f>SUM(O100:O101)</f>
        <v>0</v>
      </c>
      <c r="P98" s="42">
        <v>0</v>
      </c>
      <c r="Q98" s="72"/>
      <c r="R98" s="74"/>
      <c r="S98" s="74"/>
      <c r="T98" s="117">
        <v>0</v>
      </c>
      <c r="U98" s="117">
        <v>0</v>
      </c>
      <c r="V98" s="117">
        <v>0</v>
      </c>
      <c r="W98" s="56">
        <f t="shared" si="32"/>
        <v>0</v>
      </c>
      <c r="X98" s="56">
        <f t="shared" si="33"/>
        <v>0</v>
      </c>
      <c r="Y98" s="56">
        <v>0</v>
      </c>
      <c r="Z98" s="56">
        <f t="shared" si="34"/>
        <v>0</v>
      </c>
      <c r="AA98" s="56">
        <f t="shared" si="35"/>
        <v>0</v>
      </c>
      <c r="AB98" s="56">
        <v>0</v>
      </c>
      <c r="AC98" s="56">
        <f t="shared" si="36"/>
        <v>0</v>
      </c>
      <c r="AD98" s="56">
        <f t="shared" si="38"/>
        <v>0</v>
      </c>
    </row>
    <row r="99" spans="1:30" ht="1.1499999999999999" hidden="1" customHeight="1" x14ac:dyDescent="0.25">
      <c r="A99" s="7"/>
      <c r="B99" s="8"/>
      <c r="C99" s="8"/>
      <c r="D99" s="8"/>
      <c r="E99" s="8"/>
      <c r="F99" s="29" t="s">
        <v>336</v>
      </c>
      <c r="G99" s="33"/>
      <c r="H99" s="33" t="s">
        <v>335</v>
      </c>
      <c r="I99" s="33"/>
      <c r="J99" s="56">
        <v>526190.5</v>
      </c>
      <c r="K99" s="56">
        <v>526190.5</v>
      </c>
      <c r="L99" s="42">
        <f>SUM(K99/J99*100)</f>
        <v>100</v>
      </c>
      <c r="M99" s="42"/>
      <c r="N99" s="56"/>
      <c r="O99" s="56"/>
      <c r="P99" s="42">
        <v>0</v>
      </c>
      <c r="Q99" s="72"/>
      <c r="R99" s="74"/>
      <c r="S99" s="74"/>
      <c r="T99" s="117">
        <f t="shared" si="42"/>
        <v>526190.5</v>
      </c>
      <c r="U99" s="117"/>
      <c r="V99" s="117"/>
      <c r="W99" s="56">
        <f t="shared" si="32"/>
        <v>-526190.5</v>
      </c>
      <c r="X99" s="56">
        <f t="shared" si="33"/>
        <v>0</v>
      </c>
      <c r="Y99" s="56"/>
      <c r="Z99" s="56">
        <f t="shared" si="34"/>
        <v>-526190.5</v>
      </c>
      <c r="AA99" s="56">
        <f t="shared" si="35"/>
        <v>0</v>
      </c>
      <c r="AB99" s="56"/>
      <c r="AC99" s="56">
        <f t="shared" si="36"/>
        <v>-526190.5</v>
      </c>
      <c r="AD99" s="56">
        <f t="shared" si="38"/>
        <v>0</v>
      </c>
    </row>
    <row r="100" spans="1:30" ht="19.899999999999999" customHeight="1" x14ac:dyDescent="0.25">
      <c r="A100" s="7"/>
      <c r="B100" s="8"/>
      <c r="C100" s="8"/>
      <c r="D100" s="8"/>
      <c r="E100" s="8"/>
      <c r="F100" s="31" t="s">
        <v>337</v>
      </c>
      <c r="G100" s="33"/>
      <c r="H100" s="33" t="s">
        <v>338</v>
      </c>
      <c r="I100" s="33"/>
      <c r="J100" s="56">
        <f>SUM(J101)</f>
        <v>0</v>
      </c>
      <c r="K100" s="56">
        <v>0</v>
      </c>
      <c r="L100" s="42" t="e">
        <f>SUM(K100/J100*100)</f>
        <v>#DIV/0!</v>
      </c>
      <c r="M100" s="42"/>
      <c r="N100" s="56">
        <v>0</v>
      </c>
      <c r="O100" s="56">
        <v>0</v>
      </c>
      <c r="P100" s="35">
        <v>0</v>
      </c>
      <c r="Q100" s="72"/>
      <c r="R100" s="74"/>
      <c r="S100" s="74"/>
      <c r="T100" s="117">
        <v>0</v>
      </c>
      <c r="U100" s="116">
        <v>0</v>
      </c>
      <c r="V100" s="117">
        <v>0</v>
      </c>
      <c r="W100" s="56">
        <f t="shared" si="32"/>
        <v>0</v>
      </c>
      <c r="X100" s="56">
        <f t="shared" si="33"/>
        <v>0</v>
      </c>
      <c r="Y100" s="56">
        <v>0</v>
      </c>
      <c r="Z100" s="56">
        <f t="shared" si="34"/>
        <v>0</v>
      </c>
      <c r="AA100" s="56">
        <f t="shared" si="35"/>
        <v>0</v>
      </c>
      <c r="AB100" s="56">
        <v>0</v>
      </c>
      <c r="AC100" s="56">
        <f t="shared" si="36"/>
        <v>0</v>
      </c>
      <c r="AD100" s="56">
        <f t="shared" si="38"/>
        <v>0</v>
      </c>
    </row>
    <row r="101" spans="1:30" ht="18.600000000000001" hidden="1" customHeight="1" x14ac:dyDescent="0.25">
      <c r="A101" s="7"/>
      <c r="B101" s="8"/>
      <c r="C101" s="8"/>
      <c r="D101" s="8"/>
      <c r="E101" s="8"/>
      <c r="F101" s="29" t="s">
        <v>339</v>
      </c>
      <c r="G101" s="33"/>
      <c r="H101" s="33" t="s">
        <v>340</v>
      </c>
      <c r="I101" s="33"/>
      <c r="J101" s="56">
        <v>0</v>
      </c>
      <c r="K101" s="56">
        <v>0</v>
      </c>
      <c r="L101" s="42">
        <v>0</v>
      </c>
      <c r="M101" s="42"/>
      <c r="N101" s="56"/>
      <c r="O101" s="56"/>
      <c r="P101" s="42">
        <v>0</v>
      </c>
      <c r="Q101" s="72"/>
      <c r="R101" s="74"/>
      <c r="S101" s="74"/>
      <c r="T101" s="117">
        <f t="shared" si="42"/>
        <v>0</v>
      </c>
      <c r="U101" s="117"/>
      <c r="V101" s="117"/>
      <c r="W101" s="56">
        <f t="shared" si="32"/>
        <v>0</v>
      </c>
      <c r="X101" s="56">
        <f t="shared" si="33"/>
        <v>0</v>
      </c>
      <c r="Y101" s="56"/>
      <c r="Z101" s="56">
        <f t="shared" si="34"/>
        <v>0</v>
      </c>
      <c r="AA101" s="56">
        <f t="shared" si="35"/>
        <v>0</v>
      </c>
      <c r="AB101" s="56"/>
      <c r="AC101" s="56">
        <f t="shared" si="36"/>
        <v>0</v>
      </c>
      <c r="AD101" s="56">
        <f t="shared" si="38"/>
        <v>0</v>
      </c>
    </row>
    <row r="102" spans="1:30" ht="53.45" customHeight="1" x14ac:dyDescent="0.25">
      <c r="A102" s="7"/>
      <c r="B102" s="8"/>
      <c r="C102" s="8"/>
      <c r="D102" s="8"/>
      <c r="E102" s="8"/>
      <c r="F102" s="31" t="s">
        <v>341</v>
      </c>
      <c r="G102" s="33"/>
      <c r="H102" s="33" t="s">
        <v>342</v>
      </c>
      <c r="I102" s="33"/>
      <c r="J102" s="56">
        <f>SUM(J103)</f>
        <v>0</v>
      </c>
      <c r="K102" s="56"/>
      <c r="L102" s="42" t="e">
        <f>SUM(K102/J102*100)</f>
        <v>#DIV/0!</v>
      </c>
      <c r="M102" s="42"/>
      <c r="N102" s="56"/>
      <c r="O102" s="56"/>
      <c r="P102" s="42"/>
      <c r="Q102" s="72"/>
      <c r="R102" s="74"/>
      <c r="S102" s="74"/>
      <c r="T102" s="117">
        <f t="shared" si="42"/>
        <v>0</v>
      </c>
      <c r="U102" s="117">
        <v>0</v>
      </c>
      <c r="V102" s="117">
        <v>580000</v>
      </c>
      <c r="W102" s="56">
        <f t="shared" si="32"/>
        <v>580000</v>
      </c>
      <c r="X102" s="56">
        <f t="shared" si="33"/>
        <v>580000</v>
      </c>
      <c r="Y102" s="56">
        <v>2000000</v>
      </c>
      <c r="Z102" s="56">
        <f t="shared" si="34"/>
        <v>2000000</v>
      </c>
      <c r="AA102" s="56">
        <f t="shared" si="35"/>
        <v>2000000</v>
      </c>
      <c r="AB102" s="56">
        <v>2000000</v>
      </c>
      <c r="AC102" s="56">
        <f t="shared" si="36"/>
        <v>2000000</v>
      </c>
      <c r="AD102" s="56">
        <f t="shared" si="38"/>
        <v>2000000</v>
      </c>
    </row>
    <row r="103" spans="1:30" ht="24" hidden="1" customHeight="1" x14ac:dyDescent="0.25">
      <c r="A103" s="7"/>
      <c r="B103" s="8"/>
      <c r="C103" s="8"/>
      <c r="D103" s="8"/>
      <c r="E103" s="8"/>
      <c r="F103" s="29" t="s">
        <v>343</v>
      </c>
      <c r="G103" s="33"/>
      <c r="H103" s="33" t="s">
        <v>344</v>
      </c>
      <c r="I103" s="33"/>
      <c r="J103" s="56">
        <v>0</v>
      </c>
      <c r="K103" s="56"/>
      <c r="L103" s="42" t="e">
        <f>SUM(K103/J103*100)</f>
        <v>#DIV/0!</v>
      </c>
      <c r="M103" s="42"/>
      <c r="N103" s="56"/>
      <c r="O103" s="56"/>
      <c r="P103" s="71" t="e">
        <f>SUM(O103/J103*100)</f>
        <v>#DIV/0!</v>
      </c>
      <c r="Q103" s="72"/>
      <c r="R103" s="74"/>
      <c r="S103" s="74"/>
      <c r="T103" s="117">
        <f t="shared" si="42"/>
        <v>0</v>
      </c>
      <c r="U103" s="117"/>
      <c r="V103" s="117"/>
      <c r="W103" s="56">
        <f t="shared" si="32"/>
        <v>0</v>
      </c>
      <c r="X103" s="56">
        <f t="shared" si="33"/>
        <v>0</v>
      </c>
      <c r="Y103" s="56"/>
      <c r="Z103" s="56">
        <f t="shared" si="34"/>
        <v>0</v>
      </c>
      <c r="AA103" s="56">
        <f t="shared" si="35"/>
        <v>0</v>
      </c>
      <c r="AB103" s="56"/>
      <c r="AC103" s="56">
        <f t="shared" si="36"/>
        <v>0</v>
      </c>
      <c r="AD103" s="56">
        <f t="shared" si="38"/>
        <v>0</v>
      </c>
    </row>
    <row r="104" spans="1:30" ht="24" customHeight="1" x14ac:dyDescent="0.25">
      <c r="A104" s="7"/>
      <c r="B104" s="8"/>
      <c r="C104" s="8"/>
      <c r="D104" s="8"/>
      <c r="E104" s="8"/>
      <c r="F104" s="31" t="s">
        <v>413</v>
      </c>
      <c r="G104" s="33"/>
      <c r="H104" s="33" t="s">
        <v>414</v>
      </c>
      <c r="I104" s="33"/>
      <c r="J104" s="56" t="e">
        <f>SUM(#REF!)</f>
        <v>#REF!</v>
      </c>
      <c r="K104" s="56" t="e">
        <f>SUM(#REF!)</f>
        <v>#REF!</v>
      </c>
      <c r="L104" s="42" t="e">
        <f>SUM(K104/J104*100)</f>
        <v>#REF!</v>
      </c>
      <c r="M104" s="42"/>
      <c r="N104" s="56" t="e">
        <f>SUM(#REF!)</f>
        <v>#REF!</v>
      </c>
      <c r="O104" s="56" t="e">
        <f>SUM(#REF!)</f>
        <v>#REF!</v>
      </c>
      <c r="P104" s="42" t="e">
        <f t="shared" ref="P104" si="43">SUM(O104/N104*100)</f>
        <v>#REF!</v>
      </c>
      <c r="Q104" s="72"/>
      <c r="R104" s="74"/>
      <c r="S104" s="74"/>
      <c r="T104" s="117">
        <v>121772.08</v>
      </c>
      <c r="U104" s="117">
        <v>580684.49</v>
      </c>
      <c r="V104" s="117">
        <v>133796.96</v>
      </c>
      <c r="W104" s="56">
        <f t="shared" si="32"/>
        <v>12024.87999999999</v>
      </c>
      <c r="X104" s="56">
        <f t="shared" si="33"/>
        <v>-446887.53</v>
      </c>
      <c r="Y104" s="56">
        <v>6000</v>
      </c>
      <c r="Z104" s="56">
        <f t="shared" si="34"/>
        <v>-115772.08</v>
      </c>
      <c r="AA104" s="56">
        <f t="shared" si="35"/>
        <v>-574684.49</v>
      </c>
      <c r="AB104" s="56">
        <v>6000</v>
      </c>
      <c r="AC104" s="56">
        <f t="shared" si="36"/>
        <v>-115772.08</v>
      </c>
      <c r="AD104" s="56">
        <f t="shared" si="38"/>
        <v>-574684.49</v>
      </c>
    </row>
    <row r="105" spans="1:30" ht="42.75" customHeight="1" x14ac:dyDescent="0.25">
      <c r="A105" s="7"/>
      <c r="B105" s="8"/>
      <c r="C105" s="8"/>
      <c r="D105" s="8"/>
      <c r="E105" s="8"/>
      <c r="F105" s="31" t="s">
        <v>443</v>
      </c>
      <c r="G105" s="33"/>
      <c r="H105" s="33" t="s">
        <v>442</v>
      </c>
      <c r="I105" s="33"/>
      <c r="J105" s="56"/>
      <c r="K105" s="56"/>
      <c r="L105" s="42"/>
      <c r="M105" s="42"/>
      <c r="N105" s="56"/>
      <c r="O105" s="56"/>
      <c r="P105" s="42"/>
      <c r="Q105" s="72"/>
      <c r="R105" s="74"/>
      <c r="S105" s="74"/>
      <c r="T105" s="119">
        <v>0</v>
      </c>
      <c r="U105" s="119">
        <v>0</v>
      </c>
      <c r="V105" s="119">
        <v>0</v>
      </c>
      <c r="W105" s="56">
        <f t="shared" si="32"/>
        <v>0</v>
      </c>
      <c r="X105" s="56">
        <f t="shared" si="33"/>
        <v>0</v>
      </c>
      <c r="Y105" s="42">
        <v>0</v>
      </c>
      <c r="Z105" s="56">
        <f t="shared" ref="Z105" si="44">SUM(Y105-T105)</f>
        <v>0</v>
      </c>
      <c r="AA105" s="56">
        <f t="shared" ref="AA105" si="45">SUM(Y105-U105)</f>
        <v>0</v>
      </c>
      <c r="AB105" s="42">
        <v>0</v>
      </c>
      <c r="AC105" s="56">
        <f t="shared" ref="AC105" si="46">SUM(AB105-T105)</f>
        <v>0</v>
      </c>
      <c r="AD105" s="56">
        <f t="shared" ref="AD105" si="47">SUM(AB105-U105)</f>
        <v>0</v>
      </c>
    </row>
    <row r="106" spans="1:30" ht="29.25" customHeight="1" x14ac:dyDescent="0.25">
      <c r="A106" s="7"/>
      <c r="B106" s="8"/>
      <c r="C106" s="8"/>
      <c r="D106" s="8"/>
      <c r="E106" s="8"/>
      <c r="F106" s="31" t="s">
        <v>521</v>
      </c>
      <c r="G106" s="33"/>
      <c r="H106" s="33" t="s">
        <v>520</v>
      </c>
      <c r="I106" s="33"/>
      <c r="J106" s="56"/>
      <c r="K106" s="56"/>
      <c r="L106" s="42"/>
      <c r="M106" s="42"/>
      <c r="N106" s="56"/>
      <c r="O106" s="56"/>
      <c r="P106" s="42"/>
      <c r="Q106" s="72"/>
      <c r="R106" s="74"/>
      <c r="S106" s="74"/>
      <c r="T106" s="119"/>
      <c r="U106" s="119">
        <v>2264245</v>
      </c>
      <c r="V106" s="119"/>
      <c r="W106" s="56"/>
      <c r="X106" s="56"/>
      <c r="Y106" s="42"/>
      <c r="Z106" s="56"/>
      <c r="AA106" s="56"/>
      <c r="AB106" s="42"/>
      <c r="AC106" s="56"/>
      <c r="AD106" s="56"/>
    </row>
    <row r="107" spans="1:30" ht="56.25" customHeight="1" x14ac:dyDescent="0.25">
      <c r="A107" s="10" t="s">
        <v>16</v>
      </c>
      <c r="B107" s="8"/>
      <c r="C107" s="8"/>
      <c r="D107" s="8"/>
      <c r="E107" s="8"/>
      <c r="F107" s="19" t="s">
        <v>295</v>
      </c>
      <c r="G107" s="34" t="s">
        <v>43</v>
      </c>
      <c r="H107" s="34" t="s">
        <v>130</v>
      </c>
      <c r="I107" s="34"/>
      <c r="J107" s="55">
        <f>SUM(J108,J110)</f>
        <v>1562034.82</v>
      </c>
      <c r="K107" s="55">
        <f>SUM(K108,K110)</f>
        <v>1562034.82</v>
      </c>
      <c r="L107" s="35">
        <f t="shared" ref="L107:L125" si="48">SUM(K107/J107*100)</f>
        <v>100</v>
      </c>
      <c r="M107" s="35"/>
      <c r="N107" s="55">
        <f>SUM(N108,N110)</f>
        <v>0</v>
      </c>
      <c r="O107" s="55">
        <f>SUM(O108,O110)</f>
        <v>0</v>
      </c>
      <c r="P107" s="55">
        <f>SUM(P108,P110)</f>
        <v>0</v>
      </c>
      <c r="Q107" s="84"/>
      <c r="R107" s="75"/>
      <c r="S107" s="75"/>
      <c r="T107" s="116">
        <f>SUM(T108+T110)</f>
        <v>3097691.68</v>
      </c>
      <c r="U107" s="116">
        <f>SUM(U108+U110)</f>
        <v>6615136</v>
      </c>
      <c r="V107" s="116">
        <f>SUM(V108+V110)</f>
        <v>1450000</v>
      </c>
      <c r="W107" s="56">
        <f t="shared" si="32"/>
        <v>-1647691.6800000002</v>
      </c>
      <c r="X107" s="56">
        <f t="shared" si="33"/>
        <v>-5165136</v>
      </c>
      <c r="Y107" s="55">
        <f>SUM(Y108+Y110)</f>
        <v>1200000</v>
      </c>
      <c r="Z107" s="56">
        <f t="shared" si="34"/>
        <v>-1897691.6800000002</v>
      </c>
      <c r="AA107" s="56">
        <f t="shared" si="35"/>
        <v>-5415136</v>
      </c>
      <c r="AB107" s="55">
        <f>SUM(AB108+AB110)</f>
        <v>1200000</v>
      </c>
      <c r="AC107" s="56">
        <f t="shared" si="36"/>
        <v>-1897691.6800000002</v>
      </c>
      <c r="AD107" s="56">
        <f t="shared" si="38"/>
        <v>-5415136</v>
      </c>
    </row>
    <row r="108" spans="1:30" ht="43.5" customHeight="1" x14ac:dyDescent="0.25">
      <c r="A108" s="10"/>
      <c r="B108" s="8"/>
      <c r="C108" s="8"/>
      <c r="D108" s="8"/>
      <c r="E108" s="8"/>
      <c r="F108" s="14" t="s">
        <v>257</v>
      </c>
      <c r="G108" s="34" t="s">
        <v>32</v>
      </c>
      <c r="H108" s="34" t="s">
        <v>345</v>
      </c>
      <c r="I108" s="34"/>
      <c r="J108" s="55">
        <f>SUM(J109)</f>
        <v>5400</v>
      </c>
      <c r="K108" s="55">
        <f>SUM(K109)</f>
        <v>5400</v>
      </c>
      <c r="L108" s="42">
        <f t="shared" si="48"/>
        <v>100</v>
      </c>
      <c r="M108" s="42"/>
      <c r="N108" s="55"/>
      <c r="O108" s="55"/>
      <c r="P108" s="55"/>
      <c r="Q108" s="72"/>
      <c r="R108" s="74"/>
      <c r="S108" s="74"/>
      <c r="T108" s="116">
        <v>455767</v>
      </c>
      <c r="U108" s="116">
        <v>950000</v>
      </c>
      <c r="V108" s="116">
        <v>250000</v>
      </c>
      <c r="W108" s="56">
        <f t="shared" si="32"/>
        <v>-205767</v>
      </c>
      <c r="X108" s="56">
        <f t="shared" si="33"/>
        <v>-700000</v>
      </c>
      <c r="Y108" s="56">
        <v>200000</v>
      </c>
      <c r="Z108" s="56">
        <f t="shared" si="34"/>
        <v>-255767</v>
      </c>
      <c r="AA108" s="56">
        <f t="shared" si="35"/>
        <v>-750000</v>
      </c>
      <c r="AB108" s="56">
        <v>200000</v>
      </c>
      <c r="AC108" s="56">
        <f t="shared" si="36"/>
        <v>-255767</v>
      </c>
      <c r="AD108" s="56">
        <f t="shared" si="38"/>
        <v>-750000</v>
      </c>
    </row>
    <row r="109" spans="1:30" ht="19.899999999999999" hidden="1" customHeight="1" x14ac:dyDescent="0.25">
      <c r="A109" s="10"/>
      <c r="B109" s="8"/>
      <c r="C109" s="8"/>
      <c r="D109" s="8"/>
      <c r="E109" s="8"/>
      <c r="F109" s="5" t="s">
        <v>259</v>
      </c>
      <c r="G109" s="34" t="s">
        <v>32</v>
      </c>
      <c r="H109" s="33" t="s">
        <v>346</v>
      </c>
      <c r="I109" s="33"/>
      <c r="J109" s="56">
        <v>5400</v>
      </c>
      <c r="K109" s="56">
        <v>5400</v>
      </c>
      <c r="L109" s="42">
        <f t="shared" si="48"/>
        <v>100</v>
      </c>
      <c r="M109" s="42"/>
      <c r="N109" s="55"/>
      <c r="O109" s="55"/>
      <c r="P109" s="55"/>
      <c r="Q109" s="72"/>
      <c r="R109" s="74"/>
      <c r="S109" s="74"/>
      <c r="T109" s="117">
        <f t="shared" ref="T109:T128" si="49">SUM(K109,O109)</f>
        <v>5400</v>
      </c>
      <c r="U109" s="117"/>
      <c r="V109" s="117"/>
      <c r="W109" s="56">
        <f t="shared" si="32"/>
        <v>-5400</v>
      </c>
      <c r="X109" s="56">
        <f t="shared" si="33"/>
        <v>0</v>
      </c>
      <c r="Y109" s="56"/>
      <c r="Z109" s="56">
        <f t="shared" si="34"/>
        <v>-5400</v>
      </c>
      <c r="AA109" s="56">
        <f t="shared" si="35"/>
        <v>0</v>
      </c>
      <c r="AB109" s="56"/>
      <c r="AC109" s="56">
        <f t="shared" si="36"/>
        <v>-5400</v>
      </c>
      <c r="AD109" s="56">
        <f t="shared" si="38"/>
        <v>0</v>
      </c>
    </row>
    <row r="110" spans="1:30" ht="29.25" customHeight="1" x14ac:dyDescent="0.25">
      <c r="A110" s="10"/>
      <c r="B110" s="8"/>
      <c r="C110" s="8"/>
      <c r="D110" s="8"/>
      <c r="E110" s="8"/>
      <c r="F110" s="4" t="s">
        <v>296</v>
      </c>
      <c r="G110" s="34" t="s">
        <v>43</v>
      </c>
      <c r="H110" s="34" t="s">
        <v>258</v>
      </c>
      <c r="I110" s="34"/>
      <c r="J110" s="55">
        <f>SUM(J112)</f>
        <v>1556634.82</v>
      </c>
      <c r="K110" s="55">
        <f>SUM(K111)</f>
        <v>1556634.82</v>
      </c>
      <c r="L110" s="42">
        <f t="shared" si="48"/>
        <v>100</v>
      </c>
      <c r="M110" s="42"/>
      <c r="N110" s="55">
        <f>SUM(N112)</f>
        <v>0</v>
      </c>
      <c r="O110" s="55">
        <v>0</v>
      </c>
      <c r="P110" s="35">
        <v>0</v>
      </c>
      <c r="Q110" s="72"/>
      <c r="R110" s="74"/>
      <c r="S110" s="74"/>
      <c r="T110" s="116">
        <f>SUM(T111)</f>
        <v>2641924.6800000002</v>
      </c>
      <c r="U110" s="116">
        <f>SUM(U111)</f>
        <v>5665136</v>
      </c>
      <c r="V110" s="116">
        <f>SUM(V111)</f>
        <v>1200000</v>
      </c>
      <c r="W110" s="56">
        <f t="shared" si="32"/>
        <v>-1441924.6800000002</v>
      </c>
      <c r="X110" s="56">
        <f t="shared" si="33"/>
        <v>-4465136</v>
      </c>
      <c r="Y110" s="56">
        <f>SUM(Y111)</f>
        <v>1000000</v>
      </c>
      <c r="Z110" s="56">
        <f t="shared" si="34"/>
        <v>-1641924.6800000002</v>
      </c>
      <c r="AA110" s="56">
        <f t="shared" si="35"/>
        <v>-4665136</v>
      </c>
      <c r="AB110" s="56">
        <f>SUM(AB111)</f>
        <v>1000000</v>
      </c>
      <c r="AC110" s="56">
        <f t="shared" si="36"/>
        <v>-1641924.6800000002</v>
      </c>
      <c r="AD110" s="56">
        <f t="shared" si="38"/>
        <v>-4665136</v>
      </c>
    </row>
    <row r="111" spans="1:30" ht="47.25" customHeight="1" x14ac:dyDescent="0.25">
      <c r="A111" s="10"/>
      <c r="B111" s="8"/>
      <c r="C111" s="8"/>
      <c r="D111" s="8"/>
      <c r="E111" s="8"/>
      <c r="F111" s="45" t="s">
        <v>178</v>
      </c>
      <c r="G111" s="34"/>
      <c r="H111" s="34" t="s">
        <v>454</v>
      </c>
      <c r="I111" s="34"/>
      <c r="J111" s="56">
        <f>SUM(J112)</f>
        <v>1556634.82</v>
      </c>
      <c r="K111" s="56">
        <f>SUM(K112)</f>
        <v>1556634.82</v>
      </c>
      <c r="L111" s="42">
        <f t="shared" si="48"/>
        <v>100</v>
      </c>
      <c r="M111" s="42"/>
      <c r="N111" s="55">
        <f>SUM(N112)</f>
        <v>0</v>
      </c>
      <c r="O111" s="55">
        <v>0</v>
      </c>
      <c r="P111" s="35">
        <v>0</v>
      </c>
      <c r="Q111" s="72"/>
      <c r="R111" s="74"/>
      <c r="S111" s="74"/>
      <c r="T111" s="117">
        <v>2641924.6800000002</v>
      </c>
      <c r="U111" s="117">
        <v>5665136</v>
      </c>
      <c r="V111" s="117">
        <v>1200000</v>
      </c>
      <c r="W111" s="56">
        <f t="shared" si="32"/>
        <v>-1441924.6800000002</v>
      </c>
      <c r="X111" s="56">
        <f t="shared" si="33"/>
        <v>-4465136</v>
      </c>
      <c r="Y111" s="56">
        <v>1000000</v>
      </c>
      <c r="Z111" s="56">
        <f t="shared" si="34"/>
        <v>-1641924.6800000002</v>
      </c>
      <c r="AA111" s="56">
        <f t="shared" si="35"/>
        <v>-4665136</v>
      </c>
      <c r="AB111" s="56">
        <v>1000000</v>
      </c>
      <c r="AC111" s="56">
        <f t="shared" si="36"/>
        <v>-1641924.6800000002</v>
      </c>
      <c r="AD111" s="56">
        <f t="shared" si="38"/>
        <v>-4665136</v>
      </c>
    </row>
    <row r="112" spans="1:30" ht="25.9" hidden="1" customHeight="1" x14ac:dyDescent="0.25">
      <c r="A112" s="10"/>
      <c r="B112" s="8"/>
      <c r="C112" s="8"/>
      <c r="D112" s="8"/>
      <c r="E112" s="8"/>
      <c r="F112" s="20" t="s">
        <v>66</v>
      </c>
      <c r="G112" s="33" t="s">
        <v>43</v>
      </c>
      <c r="H112" s="33" t="s">
        <v>347</v>
      </c>
      <c r="I112" s="33"/>
      <c r="J112" s="56">
        <v>1556634.82</v>
      </c>
      <c r="K112" s="56">
        <v>1556634.82</v>
      </c>
      <c r="L112" s="42">
        <f t="shared" si="48"/>
        <v>100</v>
      </c>
      <c r="M112" s="42"/>
      <c r="N112" s="56">
        <v>0</v>
      </c>
      <c r="O112" s="56">
        <v>0</v>
      </c>
      <c r="P112" s="35">
        <v>0</v>
      </c>
      <c r="Q112" s="72"/>
      <c r="R112" s="74"/>
      <c r="S112" s="74"/>
      <c r="T112" s="56">
        <f t="shared" si="49"/>
        <v>1556634.82</v>
      </c>
      <c r="U112" s="56"/>
      <c r="V112" s="56"/>
      <c r="W112" s="56">
        <f t="shared" si="32"/>
        <v>-1556634.82</v>
      </c>
      <c r="X112" s="56">
        <f t="shared" si="33"/>
        <v>0</v>
      </c>
      <c r="Y112" s="56"/>
      <c r="Z112" s="56">
        <f t="shared" si="34"/>
        <v>-1556634.82</v>
      </c>
      <c r="AA112" s="56">
        <f t="shared" si="35"/>
        <v>0</v>
      </c>
      <c r="AB112" s="56"/>
      <c r="AC112" s="56">
        <f t="shared" si="36"/>
        <v>-1556634.82</v>
      </c>
      <c r="AD112" s="56">
        <f t="shared" si="38"/>
        <v>0</v>
      </c>
    </row>
    <row r="113" spans="1:30" ht="39.6" customHeight="1" x14ac:dyDescent="0.25">
      <c r="A113" s="10" t="s">
        <v>17</v>
      </c>
      <c r="B113" s="12">
        <v>977</v>
      </c>
      <c r="C113" s="12" t="s">
        <v>38</v>
      </c>
      <c r="D113" s="12"/>
      <c r="E113" s="12"/>
      <c r="F113" s="19" t="s">
        <v>349</v>
      </c>
      <c r="G113" s="34" t="s">
        <v>43</v>
      </c>
      <c r="H113" s="34" t="s">
        <v>131</v>
      </c>
      <c r="I113" s="34"/>
      <c r="J113" s="55" t="e">
        <f>SUM(J114+J116+#REF!+#REF!)</f>
        <v>#REF!</v>
      </c>
      <c r="K113" s="55" t="e">
        <f>SUM(K114+K116+#REF!+#REF!)</f>
        <v>#REF!</v>
      </c>
      <c r="L113" s="42" t="e">
        <f t="shared" si="48"/>
        <v>#REF!</v>
      </c>
      <c r="M113" s="42"/>
      <c r="N113" s="55">
        <v>0</v>
      </c>
      <c r="O113" s="55">
        <v>0</v>
      </c>
      <c r="P113" s="35">
        <v>0</v>
      </c>
      <c r="Q113" s="72"/>
      <c r="R113" s="74"/>
      <c r="S113" s="74"/>
      <c r="T113" s="116">
        <f>SUM(T114+T116)</f>
        <v>1820824.16</v>
      </c>
      <c r="U113" s="116">
        <f>SUM(U114+U116+U120)</f>
        <v>3094097</v>
      </c>
      <c r="V113" s="116">
        <f>SUM(V114+V116+V120)</f>
        <v>0</v>
      </c>
      <c r="W113" s="56">
        <f t="shared" si="32"/>
        <v>-1820824.16</v>
      </c>
      <c r="X113" s="56">
        <v>500000</v>
      </c>
      <c r="Y113" s="55">
        <f>SUM(Y114+Y116+Y120)</f>
        <v>0</v>
      </c>
      <c r="Z113" s="56">
        <f t="shared" si="34"/>
        <v>-1820824.16</v>
      </c>
      <c r="AA113" s="56">
        <f t="shared" si="35"/>
        <v>-3094097</v>
      </c>
      <c r="AB113" s="55">
        <f>SUM(AB114+AB116+AB120)</f>
        <v>0</v>
      </c>
      <c r="AC113" s="56">
        <f t="shared" si="36"/>
        <v>-1820824.16</v>
      </c>
      <c r="AD113" s="56">
        <f t="shared" si="38"/>
        <v>-3094097</v>
      </c>
    </row>
    <row r="114" spans="1:30" ht="21" customHeight="1" x14ac:dyDescent="0.25">
      <c r="A114" s="10"/>
      <c r="B114" s="12"/>
      <c r="C114" s="12"/>
      <c r="D114" s="12"/>
      <c r="E114" s="12"/>
      <c r="F114" s="46" t="s">
        <v>350</v>
      </c>
      <c r="G114" s="33" t="s">
        <v>32</v>
      </c>
      <c r="H114" s="33" t="s">
        <v>351</v>
      </c>
      <c r="I114" s="33"/>
      <c r="J114" s="56">
        <f>SUM(J115)</f>
        <v>0</v>
      </c>
      <c r="K114" s="56">
        <v>0</v>
      </c>
      <c r="L114" s="42" t="e">
        <f t="shared" si="48"/>
        <v>#DIV/0!</v>
      </c>
      <c r="M114" s="42"/>
      <c r="N114" s="56">
        <v>0</v>
      </c>
      <c r="O114" s="56">
        <v>0</v>
      </c>
      <c r="P114" s="35">
        <v>0</v>
      </c>
      <c r="Q114" s="72"/>
      <c r="R114" s="74"/>
      <c r="S114" s="74"/>
      <c r="T114" s="117">
        <v>205448.74</v>
      </c>
      <c r="U114" s="117">
        <v>300000</v>
      </c>
      <c r="V114" s="117">
        <v>0</v>
      </c>
      <c r="W114" s="56">
        <f t="shared" si="32"/>
        <v>-205448.74</v>
      </c>
      <c r="X114" s="56">
        <f t="shared" si="33"/>
        <v>-300000</v>
      </c>
      <c r="Y114" s="56">
        <v>0</v>
      </c>
      <c r="Z114" s="56">
        <f t="shared" si="34"/>
        <v>-205448.74</v>
      </c>
      <c r="AA114" s="56">
        <f t="shared" si="35"/>
        <v>-300000</v>
      </c>
      <c r="AB114" s="56">
        <v>0</v>
      </c>
      <c r="AC114" s="56">
        <f t="shared" si="36"/>
        <v>-205448.74</v>
      </c>
      <c r="AD114" s="56">
        <f t="shared" si="38"/>
        <v>-300000</v>
      </c>
    </row>
    <row r="115" spans="1:30" ht="21" hidden="1" customHeight="1" x14ac:dyDescent="0.25">
      <c r="A115" s="10"/>
      <c r="B115" s="12"/>
      <c r="C115" s="12"/>
      <c r="D115" s="12"/>
      <c r="E115" s="12"/>
      <c r="F115" s="20" t="s">
        <v>352</v>
      </c>
      <c r="G115" s="33"/>
      <c r="H115" s="33" t="s">
        <v>353</v>
      </c>
      <c r="I115" s="33"/>
      <c r="J115" s="56">
        <v>0</v>
      </c>
      <c r="K115" s="56">
        <v>0</v>
      </c>
      <c r="L115" s="42" t="e">
        <f t="shared" si="48"/>
        <v>#DIV/0!</v>
      </c>
      <c r="M115" s="42"/>
      <c r="N115" s="56">
        <v>0</v>
      </c>
      <c r="O115" s="56"/>
      <c r="P115" s="56"/>
      <c r="Q115" s="72"/>
      <c r="R115" s="74"/>
      <c r="S115" s="74"/>
      <c r="T115" s="117">
        <f t="shared" si="49"/>
        <v>0</v>
      </c>
      <c r="U115" s="117"/>
      <c r="V115" s="117"/>
      <c r="W115" s="56">
        <f t="shared" si="32"/>
        <v>0</v>
      </c>
      <c r="X115" s="56">
        <f t="shared" si="33"/>
        <v>0</v>
      </c>
      <c r="Y115" s="56"/>
      <c r="Z115" s="56">
        <f t="shared" si="34"/>
        <v>0</v>
      </c>
      <c r="AA115" s="56">
        <f t="shared" si="35"/>
        <v>0</v>
      </c>
      <c r="AB115" s="56"/>
      <c r="AC115" s="56">
        <f t="shared" si="36"/>
        <v>0</v>
      </c>
      <c r="AD115" s="56">
        <f t="shared" si="38"/>
        <v>0</v>
      </c>
    </row>
    <row r="116" spans="1:30" ht="27.75" customHeight="1" x14ac:dyDescent="0.25">
      <c r="A116" s="10"/>
      <c r="B116" s="12"/>
      <c r="C116" s="12"/>
      <c r="D116" s="12"/>
      <c r="E116" s="12"/>
      <c r="F116" s="31" t="s">
        <v>356</v>
      </c>
      <c r="G116" s="33"/>
      <c r="H116" s="33" t="s">
        <v>358</v>
      </c>
      <c r="I116" s="33"/>
      <c r="J116" s="56">
        <f>SUM(J117)</f>
        <v>0</v>
      </c>
      <c r="K116" s="56">
        <v>0</v>
      </c>
      <c r="L116" s="42" t="e">
        <f t="shared" si="48"/>
        <v>#DIV/0!</v>
      </c>
      <c r="M116" s="42"/>
      <c r="N116" s="56">
        <v>0</v>
      </c>
      <c r="O116" s="56"/>
      <c r="P116" s="56"/>
      <c r="Q116" s="72"/>
      <c r="R116" s="74"/>
      <c r="S116" s="74"/>
      <c r="T116" s="117">
        <v>1615375.42</v>
      </c>
      <c r="U116" s="117">
        <v>2394097</v>
      </c>
      <c r="V116" s="117">
        <v>0</v>
      </c>
      <c r="W116" s="56">
        <f t="shared" si="32"/>
        <v>-1615375.42</v>
      </c>
      <c r="X116" s="56">
        <f t="shared" si="33"/>
        <v>-2394097</v>
      </c>
      <c r="Y116" s="56">
        <v>0</v>
      </c>
      <c r="Z116" s="56">
        <f t="shared" si="34"/>
        <v>-1615375.42</v>
      </c>
      <c r="AA116" s="56">
        <f t="shared" si="35"/>
        <v>-2394097</v>
      </c>
      <c r="AB116" s="56">
        <v>0</v>
      </c>
      <c r="AC116" s="56">
        <f t="shared" si="36"/>
        <v>-1615375.42</v>
      </c>
      <c r="AD116" s="56">
        <f t="shared" si="38"/>
        <v>-2394097</v>
      </c>
    </row>
    <row r="117" spans="1:30" ht="24.6" hidden="1" customHeight="1" x14ac:dyDescent="0.25">
      <c r="A117" s="10"/>
      <c r="B117" s="12"/>
      <c r="C117" s="12"/>
      <c r="D117" s="12"/>
      <c r="E117" s="12"/>
      <c r="F117" s="20" t="s">
        <v>354</v>
      </c>
      <c r="G117" s="33"/>
      <c r="H117" s="33" t="s">
        <v>355</v>
      </c>
      <c r="I117" s="33"/>
      <c r="J117" s="56">
        <v>0</v>
      </c>
      <c r="K117" s="56">
        <v>0</v>
      </c>
      <c r="L117" s="42" t="e">
        <f t="shared" si="48"/>
        <v>#DIV/0!</v>
      </c>
      <c r="M117" s="42"/>
      <c r="N117" s="56">
        <v>0</v>
      </c>
      <c r="O117" s="56"/>
      <c r="P117" s="56"/>
      <c r="Q117" s="72"/>
      <c r="R117" s="74"/>
      <c r="S117" s="74"/>
      <c r="T117" s="117">
        <f t="shared" si="49"/>
        <v>0</v>
      </c>
      <c r="U117" s="117"/>
      <c r="V117" s="117"/>
      <c r="W117" s="56">
        <f t="shared" si="32"/>
        <v>0</v>
      </c>
      <c r="X117" s="56">
        <f t="shared" si="33"/>
        <v>0</v>
      </c>
      <c r="Y117" s="56"/>
      <c r="Z117" s="56">
        <f t="shared" si="34"/>
        <v>0</v>
      </c>
      <c r="AA117" s="56">
        <f t="shared" si="35"/>
        <v>0</v>
      </c>
      <c r="AB117" s="56"/>
      <c r="AC117" s="56">
        <f t="shared" si="36"/>
        <v>0</v>
      </c>
      <c r="AD117" s="56">
        <f t="shared" si="38"/>
        <v>0</v>
      </c>
    </row>
    <row r="118" spans="1:30" ht="0.75" hidden="1" customHeight="1" x14ac:dyDescent="0.25">
      <c r="A118" s="10"/>
      <c r="B118" s="12"/>
      <c r="C118" s="12"/>
      <c r="D118" s="12"/>
      <c r="E118" s="12"/>
      <c r="F118" s="20" t="s">
        <v>357</v>
      </c>
      <c r="G118" s="33"/>
      <c r="H118" s="33" t="s">
        <v>359</v>
      </c>
      <c r="I118" s="33"/>
      <c r="J118" s="56">
        <v>413770</v>
      </c>
      <c r="K118" s="56">
        <v>413769.6</v>
      </c>
      <c r="L118" s="42">
        <f t="shared" si="48"/>
        <v>99.999903327935797</v>
      </c>
      <c r="M118" s="42"/>
      <c r="N118" s="56"/>
      <c r="O118" s="56"/>
      <c r="P118" s="56"/>
      <c r="Q118" s="72"/>
      <c r="R118" s="74"/>
      <c r="S118" s="74"/>
      <c r="T118" s="117">
        <f t="shared" si="49"/>
        <v>413769.6</v>
      </c>
      <c r="U118" s="117"/>
      <c r="V118" s="117"/>
      <c r="W118" s="56">
        <f t="shared" si="32"/>
        <v>-413769.6</v>
      </c>
      <c r="X118" s="56">
        <f t="shared" si="33"/>
        <v>0</v>
      </c>
      <c r="Y118" s="56"/>
      <c r="Z118" s="56">
        <f t="shared" si="34"/>
        <v>-413769.6</v>
      </c>
      <c r="AA118" s="56">
        <f t="shared" si="35"/>
        <v>0</v>
      </c>
      <c r="AB118" s="56"/>
      <c r="AC118" s="56">
        <f t="shared" si="36"/>
        <v>-413769.6</v>
      </c>
      <c r="AD118" s="56">
        <f t="shared" si="38"/>
        <v>0</v>
      </c>
    </row>
    <row r="119" spans="1:30" ht="38.450000000000003" hidden="1" customHeight="1" x14ac:dyDescent="0.25">
      <c r="A119" s="10"/>
      <c r="B119" s="12"/>
      <c r="C119" s="12"/>
      <c r="D119" s="12"/>
      <c r="E119" s="12"/>
      <c r="F119" s="20" t="s">
        <v>360</v>
      </c>
      <c r="G119" s="33"/>
      <c r="H119" s="33" t="s">
        <v>361</v>
      </c>
      <c r="I119" s="33"/>
      <c r="J119" s="56">
        <v>44352.6</v>
      </c>
      <c r="K119" s="56">
        <v>44352.6</v>
      </c>
      <c r="L119" s="42">
        <f t="shared" si="48"/>
        <v>100</v>
      </c>
      <c r="M119" s="42"/>
      <c r="N119" s="56">
        <v>0</v>
      </c>
      <c r="O119" s="56">
        <v>0</v>
      </c>
      <c r="P119" s="35">
        <v>0</v>
      </c>
      <c r="Q119" s="72"/>
      <c r="R119" s="74"/>
      <c r="S119" s="74"/>
      <c r="T119" s="117">
        <f t="shared" si="49"/>
        <v>44352.6</v>
      </c>
      <c r="U119" s="117"/>
      <c r="V119" s="117"/>
      <c r="W119" s="56">
        <f t="shared" si="32"/>
        <v>-44352.6</v>
      </c>
      <c r="X119" s="56">
        <f t="shared" si="33"/>
        <v>0</v>
      </c>
      <c r="Y119" s="56"/>
      <c r="Z119" s="56">
        <f t="shared" si="34"/>
        <v>-44352.6</v>
      </c>
      <c r="AA119" s="56">
        <f t="shared" si="35"/>
        <v>0</v>
      </c>
      <c r="AB119" s="56"/>
      <c r="AC119" s="56">
        <f t="shared" si="36"/>
        <v>-44352.6</v>
      </c>
      <c r="AD119" s="56">
        <f t="shared" si="38"/>
        <v>0</v>
      </c>
    </row>
    <row r="120" spans="1:30" ht="33.75" customHeight="1" x14ac:dyDescent="0.25">
      <c r="A120" s="10"/>
      <c r="B120" s="12"/>
      <c r="C120" s="12"/>
      <c r="D120" s="12"/>
      <c r="E120" s="12"/>
      <c r="F120" s="31" t="s">
        <v>506</v>
      </c>
      <c r="G120" s="33"/>
      <c r="H120" s="33" t="s">
        <v>455</v>
      </c>
      <c r="I120" s="33"/>
      <c r="J120" s="56"/>
      <c r="K120" s="56"/>
      <c r="L120" s="42"/>
      <c r="M120" s="42"/>
      <c r="N120" s="56"/>
      <c r="O120" s="56"/>
      <c r="P120" s="35"/>
      <c r="Q120" s="72"/>
      <c r="R120" s="74"/>
      <c r="S120" s="74"/>
      <c r="T120" s="117">
        <v>0</v>
      </c>
      <c r="U120" s="117">
        <v>400000</v>
      </c>
      <c r="V120" s="117">
        <v>0</v>
      </c>
      <c r="W120" s="56">
        <f t="shared" ref="W120" si="50">SUM(V120-T120)</f>
        <v>0</v>
      </c>
      <c r="X120" s="56">
        <f t="shared" ref="X120" si="51">SUM(V120-U120)</f>
        <v>-400000</v>
      </c>
      <c r="Y120" s="56">
        <v>0</v>
      </c>
      <c r="Z120" s="56">
        <f t="shared" ref="Z120" si="52">SUM(Y120-T120)</f>
        <v>0</v>
      </c>
      <c r="AA120" s="56">
        <f t="shared" ref="AA120" si="53">SUM(Y120-U120)</f>
        <v>-400000</v>
      </c>
      <c r="AB120" s="56">
        <v>0</v>
      </c>
      <c r="AC120" s="56">
        <f t="shared" ref="AC120" si="54">SUM(AB120-T120)</f>
        <v>0</v>
      </c>
      <c r="AD120" s="56">
        <f t="shared" ref="AD120" si="55">SUM(AB120-U120)</f>
        <v>-400000</v>
      </c>
    </row>
    <row r="121" spans="1:30" ht="44.25" customHeight="1" x14ac:dyDescent="0.25">
      <c r="A121" s="10"/>
      <c r="B121" s="12"/>
      <c r="C121" s="12"/>
      <c r="D121" s="12"/>
      <c r="E121" s="12"/>
      <c r="F121" s="19" t="s">
        <v>524</v>
      </c>
      <c r="G121" s="33"/>
      <c r="H121" s="34" t="s">
        <v>131</v>
      </c>
      <c r="I121" s="33"/>
      <c r="J121" s="56"/>
      <c r="K121" s="56"/>
      <c r="L121" s="42"/>
      <c r="M121" s="42"/>
      <c r="N121" s="56"/>
      <c r="O121" s="56"/>
      <c r="P121" s="35"/>
      <c r="Q121" s="72"/>
      <c r="R121" s="74"/>
      <c r="S121" s="74"/>
      <c r="T121" s="117">
        <v>0</v>
      </c>
      <c r="U121" s="117">
        <v>0</v>
      </c>
      <c r="V121" s="116">
        <v>12591589.18</v>
      </c>
      <c r="W121" s="56">
        <f t="shared" si="32"/>
        <v>12591589.18</v>
      </c>
      <c r="X121" s="56"/>
      <c r="Y121" s="55">
        <v>11550000</v>
      </c>
      <c r="Z121" s="56">
        <v>0</v>
      </c>
      <c r="AA121" s="56">
        <f t="shared" si="35"/>
        <v>11550000</v>
      </c>
      <c r="AB121" s="55">
        <v>9550000</v>
      </c>
      <c r="AC121" s="56">
        <f t="shared" si="36"/>
        <v>9550000</v>
      </c>
      <c r="AD121" s="56"/>
    </row>
    <row r="122" spans="1:30" ht="40.9" customHeight="1" x14ac:dyDescent="0.25">
      <c r="A122" s="10" t="s">
        <v>18</v>
      </c>
      <c r="B122" s="12" t="s">
        <v>28</v>
      </c>
      <c r="C122" s="12" t="s">
        <v>34</v>
      </c>
      <c r="D122" s="12"/>
      <c r="E122" s="12"/>
      <c r="F122" s="19" t="s">
        <v>297</v>
      </c>
      <c r="G122" s="34" t="s">
        <v>43</v>
      </c>
      <c r="H122" s="34" t="s">
        <v>132</v>
      </c>
      <c r="I122" s="34"/>
      <c r="J122" s="55">
        <f>SUM(J123)</f>
        <v>837400.76</v>
      </c>
      <c r="K122" s="55">
        <f>SUM(K123)</f>
        <v>837400.76</v>
      </c>
      <c r="L122" s="35">
        <f t="shared" si="48"/>
        <v>100</v>
      </c>
      <c r="M122" s="35"/>
      <c r="N122" s="55">
        <f>SUM(N123)</f>
        <v>13989500</v>
      </c>
      <c r="O122" s="55">
        <f>SUM(O123)</f>
        <v>13874988.26</v>
      </c>
      <c r="P122" s="35">
        <f t="shared" ref="P122:P123" si="56">SUM(O122/N122*100)</f>
        <v>99.181445083812861</v>
      </c>
      <c r="Q122" s="72"/>
      <c r="R122" s="74"/>
      <c r="S122" s="74"/>
      <c r="T122" s="116">
        <f>SUM(T123)</f>
        <v>5832996.4500000002</v>
      </c>
      <c r="U122" s="116">
        <f>SUM(U123)</f>
        <v>18015382.02</v>
      </c>
      <c r="V122" s="116">
        <f>SUM(V123)</f>
        <v>9449953.6099999994</v>
      </c>
      <c r="W122" s="56">
        <f t="shared" si="32"/>
        <v>3616957.1599999992</v>
      </c>
      <c r="X122" s="56">
        <f t="shared" si="33"/>
        <v>-8565428.4100000001</v>
      </c>
      <c r="Y122" s="55">
        <f>SUM(Y123)</f>
        <v>5399533.7599999998</v>
      </c>
      <c r="Z122" s="56">
        <f t="shared" si="34"/>
        <v>-433462.69000000041</v>
      </c>
      <c r="AA122" s="56">
        <f t="shared" si="35"/>
        <v>-12615848.26</v>
      </c>
      <c r="AB122" s="55">
        <f>SUM(AB123)</f>
        <v>5114778.59</v>
      </c>
      <c r="AC122" s="56">
        <f t="shared" si="36"/>
        <v>-718217.86000000034</v>
      </c>
      <c r="AD122" s="56">
        <f t="shared" si="38"/>
        <v>-12900603.43</v>
      </c>
    </row>
    <row r="123" spans="1:30" ht="28.5" customHeight="1" x14ac:dyDescent="0.25">
      <c r="A123" s="10"/>
      <c r="B123" s="12"/>
      <c r="C123" s="12"/>
      <c r="D123" s="12"/>
      <c r="E123" s="12"/>
      <c r="F123" s="38" t="s">
        <v>179</v>
      </c>
      <c r="G123" s="33" t="s">
        <v>27</v>
      </c>
      <c r="H123" s="33" t="s">
        <v>348</v>
      </c>
      <c r="I123" s="33"/>
      <c r="J123" s="56">
        <f>SUM(J124:J128)</f>
        <v>837400.76</v>
      </c>
      <c r="K123" s="56">
        <f>SUM(K124:K128)</f>
        <v>837400.76</v>
      </c>
      <c r="L123" s="42">
        <f t="shared" si="48"/>
        <v>100</v>
      </c>
      <c r="M123" s="42"/>
      <c r="N123" s="56">
        <f>SUM(N124:N128)</f>
        <v>13989500</v>
      </c>
      <c r="O123" s="56">
        <f>SUM(O124:O128)</f>
        <v>13874988.26</v>
      </c>
      <c r="P123" s="42">
        <f t="shared" si="56"/>
        <v>99.181445083812861</v>
      </c>
      <c r="Q123" s="72"/>
      <c r="R123" s="74"/>
      <c r="S123" s="74"/>
      <c r="T123" s="117">
        <v>5832996.4500000002</v>
      </c>
      <c r="U123" s="117">
        <v>18015382.02</v>
      </c>
      <c r="V123" s="117">
        <v>9449953.6099999994</v>
      </c>
      <c r="W123" s="56">
        <f t="shared" si="32"/>
        <v>3616957.1599999992</v>
      </c>
      <c r="X123" s="56">
        <f t="shared" si="33"/>
        <v>-8565428.4100000001</v>
      </c>
      <c r="Y123" s="56">
        <v>5399533.7599999998</v>
      </c>
      <c r="Z123" s="56">
        <f t="shared" si="34"/>
        <v>-433462.69000000041</v>
      </c>
      <c r="AA123" s="56">
        <f t="shared" si="35"/>
        <v>-12615848.26</v>
      </c>
      <c r="AB123" s="56">
        <v>5114778.59</v>
      </c>
      <c r="AC123" s="56">
        <f t="shared" si="36"/>
        <v>-718217.86000000034</v>
      </c>
      <c r="AD123" s="56">
        <f t="shared" si="38"/>
        <v>-12900603.43</v>
      </c>
    </row>
    <row r="124" spans="1:30" ht="1.9" hidden="1" customHeight="1" x14ac:dyDescent="0.25">
      <c r="A124" s="10"/>
      <c r="B124" s="12"/>
      <c r="C124" s="12"/>
      <c r="D124" s="12"/>
      <c r="E124" s="12"/>
      <c r="F124" s="20" t="s">
        <v>65</v>
      </c>
      <c r="G124" s="33" t="s">
        <v>27</v>
      </c>
      <c r="H124" s="33" t="s">
        <v>362</v>
      </c>
      <c r="I124" s="33"/>
      <c r="J124" s="56">
        <v>582716.42000000004</v>
      </c>
      <c r="K124" s="56">
        <v>582716.42000000004</v>
      </c>
      <c r="L124" s="42">
        <f t="shared" si="48"/>
        <v>100</v>
      </c>
      <c r="M124" s="42"/>
      <c r="N124" s="56">
        <v>0</v>
      </c>
      <c r="O124" s="56">
        <v>0</v>
      </c>
      <c r="P124" s="35">
        <v>0</v>
      </c>
      <c r="Q124" s="72"/>
      <c r="R124" s="74"/>
      <c r="S124" s="74"/>
      <c r="T124" s="56">
        <f t="shared" si="49"/>
        <v>582716.42000000004</v>
      </c>
      <c r="U124" s="56"/>
      <c r="V124" s="56"/>
      <c r="W124" s="56">
        <f t="shared" si="32"/>
        <v>-582716.42000000004</v>
      </c>
      <c r="X124" s="56">
        <f t="shared" si="33"/>
        <v>0</v>
      </c>
      <c r="Y124" s="56"/>
      <c r="Z124" s="56">
        <f t="shared" si="34"/>
        <v>-582716.42000000004</v>
      </c>
      <c r="AA124" s="56">
        <f t="shared" si="35"/>
        <v>0</v>
      </c>
      <c r="AB124" s="56"/>
      <c r="AC124" s="56">
        <f t="shared" si="36"/>
        <v>-582716.42000000004</v>
      </c>
      <c r="AD124" s="56">
        <f t="shared" si="38"/>
        <v>0</v>
      </c>
    </row>
    <row r="125" spans="1:30" ht="19.899999999999999" hidden="1" customHeight="1" x14ac:dyDescent="0.25">
      <c r="A125" s="10"/>
      <c r="B125" s="12"/>
      <c r="C125" s="12"/>
      <c r="D125" s="12"/>
      <c r="E125" s="12"/>
      <c r="F125" s="20" t="s">
        <v>363</v>
      </c>
      <c r="G125" s="33"/>
      <c r="H125" s="33" t="s">
        <v>426</v>
      </c>
      <c r="I125" s="33"/>
      <c r="J125" s="56">
        <v>254684.34</v>
      </c>
      <c r="K125" s="56">
        <v>254684.34</v>
      </c>
      <c r="L125" s="42">
        <f t="shared" si="48"/>
        <v>100</v>
      </c>
      <c r="M125" s="42"/>
      <c r="N125" s="56">
        <v>0</v>
      </c>
      <c r="O125" s="56">
        <v>0</v>
      </c>
      <c r="P125" s="35">
        <v>0</v>
      </c>
      <c r="Q125" s="72"/>
      <c r="R125" s="74"/>
      <c r="S125" s="74"/>
      <c r="T125" s="56">
        <f t="shared" si="49"/>
        <v>254684.34</v>
      </c>
      <c r="U125" s="56"/>
      <c r="V125" s="56"/>
      <c r="W125" s="56">
        <f t="shared" si="32"/>
        <v>-254684.34</v>
      </c>
      <c r="X125" s="56">
        <f t="shared" si="33"/>
        <v>0</v>
      </c>
      <c r="Y125" s="56"/>
      <c r="Z125" s="56">
        <f t="shared" si="34"/>
        <v>-254684.34</v>
      </c>
      <c r="AA125" s="56">
        <f t="shared" si="35"/>
        <v>0</v>
      </c>
      <c r="AB125" s="56"/>
      <c r="AC125" s="56">
        <f t="shared" si="36"/>
        <v>-254684.34</v>
      </c>
      <c r="AD125" s="56">
        <f t="shared" si="38"/>
        <v>0</v>
      </c>
    </row>
    <row r="126" spans="1:30" ht="25.15" hidden="1" customHeight="1" x14ac:dyDescent="0.25">
      <c r="A126" s="10"/>
      <c r="B126" s="12"/>
      <c r="C126" s="12"/>
      <c r="D126" s="12"/>
      <c r="E126" s="12"/>
      <c r="F126" s="20" t="s">
        <v>364</v>
      </c>
      <c r="G126" s="33"/>
      <c r="H126" s="33" t="s">
        <v>424</v>
      </c>
      <c r="I126" s="33"/>
      <c r="J126" s="56">
        <v>0</v>
      </c>
      <c r="K126" s="56">
        <v>0</v>
      </c>
      <c r="L126" s="42">
        <v>0</v>
      </c>
      <c r="M126" s="42"/>
      <c r="N126" s="56">
        <v>11989500</v>
      </c>
      <c r="O126" s="56">
        <v>11894988.26</v>
      </c>
      <c r="P126" s="42">
        <f t="shared" ref="P126:P127" si="57">SUM(O126/N126*100)</f>
        <v>99.211712415029822</v>
      </c>
      <c r="Q126" s="72"/>
      <c r="R126" s="74"/>
      <c r="S126" s="74"/>
      <c r="T126" s="56">
        <f t="shared" si="49"/>
        <v>11894988.26</v>
      </c>
      <c r="U126" s="56"/>
      <c r="V126" s="56"/>
      <c r="W126" s="56">
        <f t="shared" si="32"/>
        <v>-11894988.26</v>
      </c>
      <c r="X126" s="56">
        <f t="shared" si="33"/>
        <v>0</v>
      </c>
      <c r="Y126" s="56"/>
      <c r="Z126" s="56">
        <f t="shared" si="34"/>
        <v>-11894988.26</v>
      </c>
      <c r="AA126" s="56">
        <f t="shared" si="35"/>
        <v>0</v>
      </c>
      <c r="AB126" s="56"/>
      <c r="AC126" s="56">
        <f t="shared" si="36"/>
        <v>-11894988.26</v>
      </c>
      <c r="AD126" s="56">
        <f t="shared" si="38"/>
        <v>0</v>
      </c>
    </row>
    <row r="127" spans="1:30" ht="25.15" hidden="1" customHeight="1" x14ac:dyDescent="0.25">
      <c r="A127" s="10"/>
      <c r="B127" s="12"/>
      <c r="C127" s="12"/>
      <c r="D127" s="12"/>
      <c r="E127" s="12"/>
      <c r="F127" s="20" t="s">
        <v>415</v>
      </c>
      <c r="G127" s="33"/>
      <c r="H127" s="33" t="s">
        <v>425</v>
      </c>
      <c r="I127" s="33"/>
      <c r="J127" s="56">
        <v>0</v>
      </c>
      <c r="K127" s="56">
        <v>0</v>
      </c>
      <c r="L127" s="42">
        <v>0</v>
      </c>
      <c r="M127" s="42"/>
      <c r="N127" s="56">
        <v>2000000</v>
      </c>
      <c r="O127" s="56">
        <v>1980000</v>
      </c>
      <c r="P127" s="42">
        <f t="shared" si="57"/>
        <v>99</v>
      </c>
      <c r="Q127" s="72"/>
      <c r="R127" s="74"/>
      <c r="S127" s="74"/>
      <c r="T127" s="56">
        <f t="shared" si="49"/>
        <v>1980000</v>
      </c>
      <c r="U127" s="56"/>
      <c r="V127" s="56"/>
      <c r="W127" s="56">
        <f t="shared" si="32"/>
        <v>-1980000</v>
      </c>
      <c r="X127" s="56">
        <f t="shared" si="33"/>
        <v>0</v>
      </c>
      <c r="Y127" s="56"/>
      <c r="Z127" s="56">
        <f t="shared" si="34"/>
        <v>-1980000</v>
      </c>
      <c r="AA127" s="56">
        <f t="shared" si="35"/>
        <v>0</v>
      </c>
      <c r="AB127" s="56"/>
      <c r="AC127" s="56">
        <f t="shared" si="36"/>
        <v>-1980000</v>
      </c>
      <c r="AD127" s="56">
        <f t="shared" si="38"/>
        <v>0</v>
      </c>
    </row>
    <row r="128" spans="1:30" ht="41.25" customHeight="1" x14ac:dyDescent="0.25">
      <c r="A128" s="10"/>
      <c r="B128" s="12"/>
      <c r="C128" s="12"/>
      <c r="D128" s="12"/>
      <c r="E128" s="12"/>
      <c r="F128" s="19" t="s">
        <v>525</v>
      </c>
      <c r="G128" s="33"/>
      <c r="H128" s="34" t="s">
        <v>526</v>
      </c>
      <c r="I128" s="33"/>
      <c r="J128" s="56"/>
      <c r="K128" s="56"/>
      <c r="L128" s="42"/>
      <c r="M128" s="42"/>
      <c r="N128" s="56"/>
      <c r="O128" s="56"/>
      <c r="P128" s="42"/>
      <c r="Q128" s="72"/>
      <c r="R128" s="74"/>
      <c r="S128" s="74"/>
      <c r="T128" s="56">
        <v>0</v>
      </c>
      <c r="U128" s="56">
        <v>0</v>
      </c>
      <c r="V128" s="116">
        <v>8413615.1899999995</v>
      </c>
      <c r="W128" s="56">
        <f t="shared" si="32"/>
        <v>8413615.1899999995</v>
      </c>
      <c r="X128" s="56">
        <f t="shared" si="33"/>
        <v>8413615.1899999995</v>
      </c>
      <c r="Y128" s="55">
        <v>8413615.1899999995</v>
      </c>
      <c r="Z128" s="56">
        <f t="shared" si="34"/>
        <v>8413615.1899999995</v>
      </c>
      <c r="AA128" s="56">
        <f t="shared" si="35"/>
        <v>8413615.1899999995</v>
      </c>
      <c r="AB128" s="55">
        <v>8413615.1899999995</v>
      </c>
      <c r="AC128" s="56">
        <f t="shared" si="36"/>
        <v>8413615.1899999995</v>
      </c>
      <c r="AD128" s="56">
        <f t="shared" si="38"/>
        <v>8413615.1899999995</v>
      </c>
    </row>
    <row r="129" spans="1:30" ht="46.15" customHeight="1" x14ac:dyDescent="0.25">
      <c r="A129" s="10" t="s">
        <v>19</v>
      </c>
      <c r="B129" s="12"/>
      <c r="C129" s="12"/>
      <c r="D129" s="12"/>
      <c r="E129" s="12"/>
      <c r="F129" s="19" t="s">
        <v>298</v>
      </c>
      <c r="G129" s="34" t="s">
        <v>43</v>
      </c>
      <c r="H129" s="34" t="s">
        <v>133</v>
      </c>
      <c r="I129" s="34"/>
      <c r="J129" s="55">
        <f>SUM(J130,J132,J134,J138,J140)</f>
        <v>10000000</v>
      </c>
      <c r="K129" s="55">
        <f>SUM(K130,K132,K134,K138,K140)</f>
        <v>4291223.01</v>
      </c>
      <c r="L129" s="35">
        <f t="shared" ref="L128:L136" si="58">SUM(K129/J129*100)</f>
        <v>42.912230099999995</v>
      </c>
      <c r="M129" s="35"/>
      <c r="N129" s="55">
        <f>SUM(N130,N132,N134)</f>
        <v>6580755.3300000001</v>
      </c>
      <c r="O129" s="55">
        <f>SUM(O130,O132,O134)</f>
        <v>6580755.3300000001</v>
      </c>
      <c r="P129" s="35">
        <v>0</v>
      </c>
      <c r="Q129" s="72"/>
      <c r="R129" s="74"/>
      <c r="S129" s="74"/>
      <c r="T129" s="116">
        <f>SUM(T130+T132+T134+T138+T140+T141)</f>
        <v>29886368.620000001</v>
      </c>
      <c r="U129" s="116">
        <f>SUM(U130+U132+U134+U138+U140+U141)</f>
        <v>72075026.700000003</v>
      </c>
      <c r="V129" s="116">
        <f>SUM(V130+V132+V134+V138+V140+V141)</f>
        <v>27350933.140000001</v>
      </c>
      <c r="W129" s="56">
        <f t="shared" si="32"/>
        <v>-2535435.4800000004</v>
      </c>
      <c r="X129" s="56">
        <f t="shared" si="33"/>
        <v>-44724093.560000002</v>
      </c>
      <c r="Y129" s="55">
        <f>SUM(Y130+Y132+Y134+Y138+Y140+Y141)</f>
        <v>28745000</v>
      </c>
      <c r="Z129" s="56">
        <f t="shared" si="34"/>
        <v>-1141368.620000001</v>
      </c>
      <c r="AA129" s="56">
        <f t="shared" si="35"/>
        <v>-43330026.700000003</v>
      </c>
      <c r="AB129" s="55">
        <f>SUM(AB130+AB132+AB134+AB138+AB140+AB141)</f>
        <v>20512000</v>
      </c>
      <c r="AC129" s="56">
        <f t="shared" si="36"/>
        <v>-9374368.620000001</v>
      </c>
      <c r="AD129" s="56">
        <f t="shared" si="38"/>
        <v>-51563026.700000003</v>
      </c>
    </row>
    <row r="130" spans="1:30" ht="18.75" customHeight="1" x14ac:dyDescent="0.25">
      <c r="A130" s="10"/>
      <c r="B130" s="12"/>
      <c r="C130" s="12"/>
      <c r="D130" s="12"/>
      <c r="E130" s="12"/>
      <c r="F130" s="46" t="s">
        <v>180</v>
      </c>
      <c r="G130" s="34" t="s">
        <v>32</v>
      </c>
      <c r="H130" s="33" t="s">
        <v>365</v>
      </c>
      <c r="I130" s="33"/>
      <c r="J130" s="56">
        <f>SUM(J131)</f>
        <v>7110086.46</v>
      </c>
      <c r="K130" s="56">
        <f>SUM(K131)</f>
        <v>1401309.47</v>
      </c>
      <c r="L130" s="42">
        <f t="shared" si="58"/>
        <v>19.708754287075152</v>
      </c>
      <c r="M130" s="42"/>
      <c r="N130" s="56">
        <v>0</v>
      </c>
      <c r="O130" s="56">
        <v>0</v>
      </c>
      <c r="P130" s="35">
        <v>0</v>
      </c>
      <c r="Q130" s="72"/>
      <c r="R130" s="74"/>
      <c r="S130" s="74"/>
      <c r="T130" s="117">
        <v>7052009.9900000002</v>
      </c>
      <c r="U130" s="117">
        <v>6900000</v>
      </c>
      <c r="V130" s="117">
        <v>7400000</v>
      </c>
      <c r="W130" s="56">
        <f t="shared" si="32"/>
        <v>347990.00999999978</v>
      </c>
      <c r="X130" s="56">
        <f t="shared" si="33"/>
        <v>500000</v>
      </c>
      <c r="Y130" s="56">
        <v>8400000</v>
      </c>
      <c r="Z130" s="56">
        <f t="shared" si="34"/>
        <v>1347990.0099999998</v>
      </c>
      <c r="AA130" s="56">
        <f t="shared" si="35"/>
        <v>1500000</v>
      </c>
      <c r="AB130" s="56">
        <v>8400000</v>
      </c>
      <c r="AC130" s="56">
        <f t="shared" si="36"/>
        <v>1347990.0099999998</v>
      </c>
      <c r="AD130" s="56">
        <f t="shared" si="38"/>
        <v>1500000</v>
      </c>
    </row>
    <row r="131" spans="1:30" ht="15" hidden="1" customHeight="1" x14ac:dyDescent="0.25">
      <c r="A131" s="7" t="s">
        <v>21</v>
      </c>
      <c r="B131" s="8" t="s">
        <v>32</v>
      </c>
      <c r="C131" s="8" t="s">
        <v>35</v>
      </c>
      <c r="D131" s="8"/>
      <c r="E131" s="8"/>
      <c r="F131" s="24" t="s">
        <v>264</v>
      </c>
      <c r="G131" s="33" t="s">
        <v>32</v>
      </c>
      <c r="H131" s="33" t="s">
        <v>366</v>
      </c>
      <c r="I131" s="33"/>
      <c r="J131" s="56">
        <v>7110086.46</v>
      </c>
      <c r="K131" s="56">
        <v>1401309.47</v>
      </c>
      <c r="L131" s="42">
        <f t="shared" si="58"/>
        <v>19.708754287075152</v>
      </c>
      <c r="M131" s="42"/>
      <c r="N131" s="56">
        <v>0</v>
      </c>
      <c r="O131" s="56">
        <v>0</v>
      </c>
      <c r="P131" s="35">
        <v>0</v>
      </c>
      <c r="Q131" s="72"/>
      <c r="R131" s="74"/>
      <c r="S131" s="74"/>
      <c r="T131" s="117">
        <f t="shared" ref="T131:T144" si="59">SUM(K131,O131)</f>
        <v>1401309.47</v>
      </c>
      <c r="U131" s="117"/>
      <c r="V131" s="117"/>
      <c r="W131" s="56">
        <f t="shared" si="32"/>
        <v>-1401309.47</v>
      </c>
      <c r="X131" s="56">
        <f t="shared" si="33"/>
        <v>0</v>
      </c>
      <c r="Y131" s="56"/>
      <c r="Z131" s="56">
        <f t="shared" si="34"/>
        <v>-1401309.47</v>
      </c>
      <c r="AA131" s="56">
        <f t="shared" si="35"/>
        <v>0</v>
      </c>
      <c r="AB131" s="56"/>
      <c r="AC131" s="56">
        <f t="shared" si="36"/>
        <v>-1401309.47</v>
      </c>
      <c r="AD131" s="56">
        <f t="shared" si="38"/>
        <v>0</v>
      </c>
    </row>
    <row r="132" spans="1:30" ht="30" customHeight="1" x14ac:dyDescent="0.25">
      <c r="A132" s="7"/>
      <c r="B132" s="8"/>
      <c r="C132" s="8"/>
      <c r="D132" s="8"/>
      <c r="E132" s="8"/>
      <c r="F132" s="38" t="s">
        <v>181</v>
      </c>
      <c r="G132" s="33" t="s">
        <v>32</v>
      </c>
      <c r="H132" s="33" t="s">
        <v>367</v>
      </c>
      <c r="I132" s="33"/>
      <c r="J132" s="56">
        <f>SUM(J133)</f>
        <v>553134.78</v>
      </c>
      <c r="K132" s="56">
        <f>SUM(K133)</f>
        <v>553134.78</v>
      </c>
      <c r="L132" s="42">
        <f t="shared" si="58"/>
        <v>100</v>
      </c>
      <c r="M132" s="42"/>
      <c r="N132" s="56"/>
      <c r="O132" s="56">
        <v>0</v>
      </c>
      <c r="P132" s="35">
        <v>0</v>
      </c>
      <c r="Q132" s="72"/>
      <c r="R132" s="74"/>
      <c r="S132" s="74"/>
      <c r="T132" s="117">
        <v>299994.45</v>
      </c>
      <c r="U132" s="117">
        <v>4604701.9400000004</v>
      </c>
      <c r="V132" s="117">
        <v>1500000</v>
      </c>
      <c r="W132" s="56">
        <f t="shared" si="32"/>
        <v>1200005.55</v>
      </c>
      <c r="X132" s="56">
        <f t="shared" si="33"/>
        <v>-3104701.9400000004</v>
      </c>
      <c r="Y132" s="56">
        <v>1500000</v>
      </c>
      <c r="Z132" s="56">
        <f t="shared" si="34"/>
        <v>1200005.55</v>
      </c>
      <c r="AA132" s="56">
        <f t="shared" si="35"/>
        <v>-3104701.9400000004</v>
      </c>
      <c r="AB132" s="56">
        <v>1500000</v>
      </c>
      <c r="AC132" s="56">
        <f t="shared" si="36"/>
        <v>1200005.55</v>
      </c>
      <c r="AD132" s="56">
        <f t="shared" si="38"/>
        <v>-3104701.9400000004</v>
      </c>
    </row>
    <row r="133" spans="1:30" ht="13.9" hidden="1" customHeight="1" x14ac:dyDescent="0.25">
      <c r="A133" s="7"/>
      <c r="B133" s="8"/>
      <c r="C133" s="8"/>
      <c r="D133" s="8"/>
      <c r="E133" s="8"/>
      <c r="F133" s="24" t="s">
        <v>134</v>
      </c>
      <c r="G133" s="33"/>
      <c r="H133" s="33" t="s">
        <v>368</v>
      </c>
      <c r="I133" s="33"/>
      <c r="J133" s="56">
        <v>553134.78</v>
      </c>
      <c r="K133" s="56">
        <v>553134.78</v>
      </c>
      <c r="L133" s="42">
        <f t="shared" si="58"/>
        <v>100</v>
      </c>
      <c r="M133" s="42"/>
      <c r="N133" s="56"/>
      <c r="O133" s="56">
        <v>0</v>
      </c>
      <c r="P133" s="35">
        <v>0</v>
      </c>
      <c r="Q133" s="72"/>
      <c r="R133" s="74"/>
      <c r="S133" s="74"/>
      <c r="T133" s="117">
        <f t="shared" si="59"/>
        <v>553134.78</v>
      </c>
      <c r="U133" s="117"/>
      <c r="V133" s="117"/>
      <c r="W133" s="56">
        <f t="shared" si="32"/>
        <v>-553134.78</v>
      </c>
      <c r="X133" s="56">
        <f t="shared" si="33"/>
        <v>0</v>
      </c>
      <c r="Y133" s="56"/>
      <c r="Z133" s="56">
        <f t="shared" si="34"/>
        <v>-553134.78</v>
      </c>
      <c r="AA133" s="56">
        <f t="shared" si="35"/>
        <v>0</v>
      </c>
      <c r="AB133" s="56"/>
      <c r="AC133" s="56">
        <f t="shared" si="36"/>
        <v>-553134.78</v>
      </c>
      <c r="AD133" s="56">
        <f t="shared" si="38"/>
        <v>0</v>
      </c>
    </row>
    <row r="134" spans="1:30" ht="27" customHeight="1" x14ac:dyDescent="0.25">
      <c r="A134" s="7"/>
      <c r="B134" s="8"/>
      <c r="C134" s="8"/>
      <c r="D134" s="8"/>
      <c r="E134" s="8"/>
      <c r="F134" s="46" t="s">
        <v>250</v>
      </c>
      <c r="G134" s="33"/>
      <c r="H134" s="33" t="s">
        <v>369</v>
      </c>
      <c r="I134" s="33"/>
      <c r="J134" s="56">
        <f>SUM(J135:J137)</f>
        <v>2336778.7599999998</v>
      </c>
      <c r="K134" s="56">
        <f>SUM(K135:K136)</f>
        <v>2336778.7599999998</v>
      </c>
      <c r="L134" s="42">
        <f t="shared" si="58"/>
        <v>100</v>
      </c>
      <c r="M134" s="42"/>
      <c r="N134" s="56">
        <f>SUM(N135:N137)</f>
        <v>6580755.3300000001</v>
      </c>
      <c r="O134" s="56">
        <f>SUM(O135:O137)</f>
        <v>6580755.3300000001</v>
      </c>
      <c r="P134" s="42">
        <f>SUM(O134/N134*100)</f>
        <v>100</v>
      </c>
      <c r="Q134" s="72"/>
      <c r="R134" s="74"/>
      <c r="S134" s="74"/>
      <c r="T134" s="117">
        <v>20202020.190000001</v>
      </c>
      <c r="U134" s="117">
        <v>19000000</v>
      </c>
      <c r="V134" s="117">
        <v>5300000</v>
      </c>
      <c r="W134" s="56">
        <f t="shared" si="32"/>
        <v>-14902020.190000001</v>
      </c>
      <c r="X134" s="56">
        <f t="shared" si="33"/>
        <v>-13700000</v>
      </c>
      <c r="Y134" s="56">
        <v>6745000</v>
      </c>
      <c r="Z134" s="56">
        <f t="shared" si="34"/>
        <v>-13457020.190000001</v>
      </c>
      <c r="AA134" s="56">
        <f t="shared" si="35"/>
        <v>-12255000</v>
      </c>
      <c r="AB134" s="56">
        <v>6745000</v>
      </c>
      <c r="AC134" s="56">
        <f t="shared" si="36"/>
        <v>-13457020.190000001</v>
      </c>
      <c r="AD134" s="56">
        <f t="shared" si="38"/>
        <v>-12255000</v>
      </c>
    </row>
    <row r="135" spans="1:30" ht="25.15" hidden="1" customHeight="1" x14ac:dyDescent="0.25">
      <c r="A135" s="7"/>
      <c r="B135" s="8"/>
      <c r="C135" s="8"/>
      <c r="D135" s="8"/>
      <c r="E135" s="8"/>
      <c r="F135" s="73" t="s">
        <v>371</v>
      </c>
      <c r="G135" s="33"/>
      <c r="H135" s="33" t="s">
        <v>370</v>
      </c>
      <c r="I135" s="33"/>
      <c r="J135" s="56">
        <v>2270306.48</v>
      </c>
      <c r="K135" s="56">
        <v>2270306.48</v>
      </c>
      <c r="L135" s="42">
        <f t="shared" si="58"/>
        <v>100</v>
      </c>
      <c r="M135" s="42"/>
      <c r="N135" s="56">
        <v>0</v>
      </c>
      <c r="O135" s="56">
        <v>0</v>
      </c>
      <c r="P135" s="35">
        <v>0</v>
      </c>
      <c r="Q135" s="72"/>
      <c r="R135" s="74"/>
      <c r="S135" s="74"/>
      <c r="T135" s="117">
        <f t="shared" si="59"/>
        <v>2270306.48</v>
      </c>
      <c r="U135" s="117"/>
      <c r="V135" s="117"/>
      <c r="W135" s="56">
        <f t="shared" si="32"/>
        <v>-2270306.48</v>
      </c>
      <c r="X135" s="56">
        <f t="shared" si="33"/>
        <v>0</v>
      </c>
      <c r="Y135" s="56"/>
      <c r="Z135" s="56">
        <f t="shared" si="34"/>
        <v>-2270306.48</v>
      </c>
      <c r="AA135" s="56">
        <f t="shared" si="35"/>
        <v>0</v>
      </c>
      <c r="AB135" s="56"/>
      <c r="AC135" s="56">
        <f t="shared" si="36"/>
        <v>-2270306.48</v>
      </c>
      <c r="AD135" s="56">
        <f t="shared" si="38"/>
        <v>0</v>
      </c>
    </row>
    <row r="136" spans="1:30" ht="25.15" hidden="1" customHeight="1" x14ac:dyDescent="0.25">
      <c r="A136" s="7"/>
      <c r="B136" s="8"/>
      <c r="C136" s="8"/>
      <c r="D136" s="8"/>
      <c r="E136" s="8"/>
      <c r="F136" s="73" t="s">
        <v>371</v>
      </c>
      <c r="G136" s="33"/>
      <c r="H136" s="33" t="s">
        <v>427</v>
      </c>
      <c r="I136" s="33"/>
      <c r="J136" s="56">
        <v>66472.28</v>
      </c>
      <c r="K136" s="56">
        <v>66472.28</v>
      </c>
      <c r="L136" s="42">
        <f t="shared" si="58"/>
        <v>100</v>
      </c>
      <c r="M136" s="42"/>
      <c r="N136" s="56">
        <v>0</v>
      </c>
      <c r="O136" s="56">
        <v>0</v>
      </c>
      <c r="P136" s="35">
        <v>0</v>
      </c>
      <c r="Q136" s="72"/>
      <c r="R136" s="74"/>
      <c r="S136" s="74"/>
      <c r="T136" s="117">
        <f t="shared" si="59"/>
        <v>66472.28</v>
      </c>
      <c r="U136" s="117"/>
      <c r="V136" s="117"/>
      <c r="W136" s="56">
        <f t="shared" si="32"/>
        <v>-66472.28</v>
      </c>
      <c r="X136" s="56">
        <f t="shared" si="33"/>
        <v>0</v>
      </c>
      <c r="Y136" s="56"/>
      <c r="Z136" s="56">
        <f t="shared" si="34"/>
        <v>-66472.28</v>
      </c>
      <c r="AA136" s="56">
        <f t="shared" si="35"/>
        <v>0</v>
      </c>
      <c r="AB136" s="56"/>
      <c r="AC136" s="56">
        <f t="shared" si="36"/>
        <v>-66472.28</v>
      </c>
      <c r="AD136" s="56">
        <f t="shared" si="38"/>
        <v>0</v>
      </c>
    </row>
    <row r="137" spans="1:30" ht="21.6" hidden="1" customHeight="1" x14ac:dyDescent="0.25">
      <c r="A137" s="7"/>
      <c r="B137" s="8"/>
      <c r="C137" s="8"/>
      <c r="D137" s="8"/>
      <c r="E137" s="8"/>
      <c r="F137" s="73" t="s">
        <v>371</v>
      </c>
      <c r="G137" s="33"/>
      <c r="H137" s="33" t="s">
        <v>375</v>
      </c>
      <c r="I137" s="33"/>
      <c r="J137" s="56">
        <v>0</v>
      </c>
      <c r="K137" s="56">
        <v>0</v>
      </c>
      <c r="L137" s="35">
        <v>0</v>
      </c>
      <c r="M137" s="35"/>
      <c r="N137" s="56">
        <v>6580755.3300000001</v>
      </c>
      <c r="O137" s="56">
        <v>6580755.3300000001</v>
      </c>
      <c r="P137" s="42">
        <f>SUM(O137/N137*100)</f>
        <v>100</v>
      </c>
      <c r="Q137" s="72"/>
      <c r="R137" s="74"/>
      <c r="S137" s="74"/>
      <c r="T137" s="117">
        <f t="shared" si="59"/>
        <v>6580755.3300000001</v>
      </c>
      <c r="U137" s="117"/>
      <c r="V137" s="117"/>
      <c r="W137" s="56">
        <f t="shared" ref="W137:W201" si="60">SUM(V137-T137)</f>
        <v>-6580755.3300000001</v>
      </c>
      <c r="X137" s="56">
        <f t="shared" ref="X137:X201" si="61">SUM(V137-U137)</f>
        <v>0</v>
      </c>
      <c r="Y137" s="56"/>
      <c r="Z137" s="56">
        <f t="shared" ref="Z137:Z201" si="62">SUM(Y137-T137)</f>
        <v>-6580755.3300000001</v>
      </c>
      <c r="AA137" s="56">
        <f t="shared" ref="AA137:AA201" si="63">SUM(Y137-U137)</f>
        <v>0</v>
      </c>
      <c r="AB137" s="56"/>
      <c r="AC137" s="56">
        <f t="shared" ref="AC137:AC201" si="64">SUM(AB137-T137)</f>
        <v>-6580755.3300000001</v>
      </c>
      <c r="AD137" s="56">
        <f t="shared" si="38"/>
        <v>0</v>
      </c>
    </row>
    <row r="138" spans="1:30" ht="24" customHeight="1" x14ac:dyDescent="0.25">
      <c r="A138" s="7"/>
      <c r="B138" s="8"/>
      <c r="C138" s="8"/>
      <c r="D138" s="8"/>
      <c r="E138" s="8"/>
      <c r="F138" s="46" t="s">
        <v>265</v>
      </c>
      <c r="G138" s="33"/>
      <c r="H138" s="33" t="s">
        <v>372</v>
      </c>
      <c r="I138" s="33"/>
      <c r="J138" s="56">
        <f>SUM(J139)</f>
        <v>0</v>
      </c>
      <c r="K138" s="56">
        <v>0</v>
      </c>
      <c r="L138" s="35"/>
      <c r="M138" s="35"/>
      <c r="N138" s="56"/>
      <c r="O138" s="56"/>
      <c r="P138" s="42"/>
      <c r="Q138" s="72"/>
      <c r="R138" s="74"/>
      <c r="S138" s="74"/>
      <c r="T138" s="117">
        <f t="shared" si="59"/>
        <v>0</v>
      </c>
      <c r="U138" s="117">
        <v>600000</v>
      </c>
      <c r="V138" s="117">
        <v>5550000</v>
      </c>
      <c r="W138" s="56">
        <f t="shared" si="60"/>
        <v>5550000</v>
      </c>
      <c r="X138" s="56">
        <f t="shared" si="61"/>
        <v>4950000</v>
      </c>
      <c r="Y138" s="56">
        <v>9600000</v>
      </c>
      <c r="Z138" s="56">
        <f t="shared" si="62"/>
        <v>9600000</v>
      </c>
      <c r="AA138" s="56">
        <f t="shared" si="63"/>
        <v>9000000</v>
      </c>
      <c r="AB138" s="56">
        <v>600000</v>
      </c>
      <c r="AC138" s="56">
        <f t="shared" si="64"/>
        <v>600000</v>
      </c>
      <c r="AD138" s="56">
        <f t="shared" si="38"/>
        <v>0</v>
      </c>
    </row>
    <row r="139" spans="1:30" ht="14.45" hidden="1" customHeight="1" x14ac:dyDescent="0.25">
      <c r="A139" s="7"/>
      <c r="B139" s="8"/>
      <c r="C139" s="8"/>
      <c r="D139" s="8"/>
      <c r="E139" s="8"/>
      <c r="F139" s="73" t="s">
        <v>266</v>
      </c>
      <c r="G139" s="33"/>
      <c r="H139" s="33" t="s">
        <v>373</v>
      </c>
      <c r="I139" s="33"/>
      <c r="J139" s="56">
        <v>0</v>
      </c>
      <c r="K139" s="56">
        <v>0</v>
      </c>
      <c r="L139" s="35"/>
      <c r="M139" s="35"/>
      <c r="N139" s="56"/>
      <c r="O139" s="56"/>
      <c r="P139" s="42"/>
      <c r="Q139" s="72"/>
      <c r="R139" s="74"/>
      <c r="S139" s="74"/>
      <c r="T139" s="117">
        <f t="shared" si="59"/>
        <v>0</v>
      </c>
      <c r="U139" s="117"/>
      <c r="V139" s="117"/>
      <c r="W139" s="56">
        <f t="shared" si="60"/>
        <v>0</v>
      </c>
      <c r="X139" s="56">
        <f t="shared" si="61"/>
        <v>0</v>
      </c>
      <c r="Y139" s="56"/>
      <c r="Z139" s="56">
        <f t="shared" si="62"/>
        <v>0</v>
      </c>
      <c r="AA139" s="56">
        <f t="shared" si="63"/>
        <v>0</v>
      </c>
      <c r="AB139" s="56"/>
      <c r="AC139" s="56">
        <f t="shared" si="64"/>
        <v>0</v>
      </c>
      <c r="AD139" s="56">
        <f t="shared" si="38"/>
        <v>0</v>
      </c>
    </row>
    <row r="140" spans="1:30" ht="35.450000000000003" customHeight="1" x14ac:dyDescent="0.25">
      <c r="A140" s="7"/>
      <c r="B140" s="8"/>
      <c r="C140" s="8"/>
      <c r="D140" s="8"/>
      <c r="E140" s="8"/>
      <c r="F140" s="46" t="s">
        <v>267</v>
      </c>
      <c r="G140" s="33"/>
      <c r="H140" s="33" t="s">
        <v>374</v>
      </c>
      <c r="I140" s="33"/>
      <c r="J140" s="56">
        <f>SUM(J141)</f>
        <v>0</v>
      </c>
      <c r="K140" s="56">
        <v>0</v>
      </c>
      <c r="L140" s="35"/>
      <c r="M140" s="35"/>
      <c r="N140" s="56"/>
      <c r="O140" s="56"/>
      <c r="P140" s="42"/>
      <c r="Q140" s="72"/>
      <c r="R140" s="74"/>
      <c r="S140" s="74"/>
      <c r="T140" s="117">
        <v>571073</v>
      </c>
      <c r="U140" s="117">
        <v>37604669.759999998</v>
      </c>
      <c r="V140" s="117">
        <v>2702000</v>
      </c>
      <c r="W140" s="56">
        <f t="shared" si="60"/>
        <v>2130927</v>
      </c>
      <c r="X140" s="56">
        <f t="shared" si="61"/>
        <v>-34902669.759999998</v>
      </c>
      <c r="Y140" s="56">
        <v>1500000</v>
      </c>
      <c r="Z140" s="56">
        <f t="shared" si="62"/>
        <v>928927</v>
      </c>
      <c r="AA140" s="56">
        <f t="shared" si="63"/>
        <v>-36104669.759999998</v>
      </c>
      <c r="AB140" s="56">
        <v>2267000</v>
      </c>
      <c r="AC140" s="56">
        <f t="shared" si="64"/>
        <v>1695927</v>
      </c>
      <c r="AD140" s="56">
        <f t="shared" si="38"/>
        <v>-35337669.759999998</v>
      </c>
    </row>
    <row r="141" spans="1:30" ht="27.75" customHeight="1" x14ac:dyDescent="0.25">
      <c r="A141" s="7"/>
      <c r="B141" s="8"/>
      <c r="C141" s="8"/>
      <c r="D141" s="8"/>
      <c r="E141" s="8"/>
      <c r="F141" s="46" t="s">
        <v>477</v>
      </c>
      <c r="G141" s="33"/>
      <c r="H141" s="33" t="s">
        <v>478</v>
      </c>
      <c r="I141" s="33"/>
      <c r="J141" s="56">
        <v>0</v>
      </c>
      <c r="K141" s="56">
        <v>0</v>
      </c>
      <c r="L141" s="35"/>
      <c r="M141" s="35"/>
      <c r="N141" s="56"/>
      <c r="O141" s="56"/>
      <c r="P141" s="42"/>
      <c r="Q141" s="72"/>
      <c r="R141" s="74"/>
      <c r="S141" s="74"/>
      <c r="T141" s="117">
        <v>1761270.99</v>
      </c>
      <c r="U141" s="117">
        <v>3365655</v>
      </c>
      <c r="V141" s="117">
        <v>4898933.1399999997</v>
      </c>
      <c r="W141" s="56">
        <f t="shared" si="60"/>
        <v>3137662.1499999994</v>
      </c>
      <c r="X141" s="56">
        <f t="shared" si="61"/>
        <v>1533278.1399999997</v>
      </c>
      <c r="Y141" s="56">
        <v>1000000</v>
      </c>
      <c r="Z141" s="56">
        <f t="shared" si="62"/>
        <v>-761270.99</v>
      </c>
      <c r="AA141" s="56">
        <f t="shared" si="63"/>
        <v>-2365655</v>
      </c>
      <c r="AB141" s="56">
        <v>1000000</v>
      </c>
      <c r="AC141" s="56">
        <f t="shared" si="64"/>
        <v>-761270.99</v>
      </c>
      <c r="AD141" s="56">
        <f t="shared" si="38"/>
        <v>-2365655</v>
      </c>
    </row>
    <row r="142" spans="1:30" ht="57.75" x14ac:dyDescent="0.25">
      <c r="A142" s="10" t="s">
        <v>20</v>
      </c>
      <c r="B142" s="10"/>
      <c r="C142" s="10"/>
      <c r="D142" s="10"/>
      <c r="E142" s="10"/>
      <c r="F142" s="19" t="s">
        <v>299</v>
      </c>
      <c r="G142" s="34" t="s">
        <v>43</v>
      </c>
      <c r="H142" s="34" t="s">
        <v>135</v>
      </c>
      <c r="I142" s="34"/>
      <c r="J142" s="55">
        <f>SUM(J143,J147)</f>
        <v>3453241.41</v>
      </c>
      <c r="K142" s="55">
        <f>SUM(K143,K147)</f>
        <v>3453241.41</v>
      </c>
      <c r="L142" s="35">
        <f t="shared" ref="L142:L152" si="65">SUM(K142/J142*100)</f>
        <v>100</v>
      </c>
      <c r="M142" s="35"/>
      <c r="N142" s="55">
        <f>SUM(N143)</f>
        <v>0</v>
      </c>
      <c r="O142" s="55">
        <v>0</v>
      </c>
      <c r="P142" s="35">
        <v>0</v>
      </c>
      <c r="Q142" s="72"/>
      <c r="R142" s="74"/>
      <c r="S142" s="74"/>
      <c r="T142" s="116">
        <f>SUM(T143+T147+T155+T156)</f>
        <v>7451848.9500000002</v>
      </c>
      <c r="U142" s="116">
        <f>SUM(U143+U147+U155+U156)</f>
        <v>7613100</v>
      </c>
      <c r="V142" s="116">
        <f>SUM(V143+V147+V155+V156)</f>
        <v>9900000</v>
      </c>
      <c r="W142" s="56">
        <f t="shared" si="60"/>
        <v>2448151.0499999998</v>
      </c>
      <c r="X142" s="56">
        <f t="shared" si="61"/>
        <v>2286900</v>
      </c>
      <c r="Y142" s="55">
        <f>SUM(Y143+Y147+Y155+Y156)</f>
        <v>8897000</v>
      </c>
      <c r="Z142" s="56">
        <f t="shared" si="62"/>
        <v>1445151.0499999998</v>
      </c>
      <c r="AA142" s="56">
        <f t="shared" si="63"/>
        <v>1283900</v>
      </c>
      <c r="AB142" s="55">
        <f>SUM(AB143+AB147+AB155+AB156)</f>
        <v>8797000</v>
      </c>
      <c r="AC142" s="56">
        <f t="shared" si="64"/>
        <v>1345151.0499999998</v>
      </c>
      <c r="AD142" s="56">
        <f t="shared" si="38"/>
        <v>1183900</v>
      </c>
    </row>
    <row r="143" spans="1:30" ht="48" customHeight="1" x14ac:dyDescent="0.25">
      <c r="A143" s="10"/>
      <c r="B143" s="10"/>
      <c r="C143" s="10"/>
      <c r="D143" s="10"/>
      <c r="E143" s="10"/>
      <c r="F143" s="47" t="s">
        <v>182</v>
      </c>
      <c r="G143" s="34" t="s">
        <v>39</v>
      </c>
      <c r="H143" s="34" t="s">
        <v>430</v>
      </c>
      <c r="I143" s="34"/>
      <c r="J143" s="55">
        <f>SUM(J144)</f>
        <v>624717.88</v>
      </c>
      <c r="K143" s="55">
        <f>SUM(K144)</f>
        <v>624717.88</v>
      </c>
      <c r="L143" s="35">
        <f t="shared" si="65"/>
        <v>100</v>
      </c>
      <c r="M143" s="35"/>
      <c r="N143" s="55">
        <v>0</v>
      </c>
      <c r="O143" s="55">
        <v>0</v>
      </c>
      <c r="P143" s="35">
        <v>0</v>
      </c>
      <c r="Q143" s="84"/>
      <c r="R143" s="75"/>
      <c r="S143" s="75"/>
      <c r="T143" s="117">
        <v>1204645.1200000001</v>
      </c>
      <c r="U143" s="117">
        <v>1753100</v>
      </c>
      <c r="V143" s="117">
        <v>2100000</v>
      </c>
      <c r="W143" s="56">
        <f t="shared" si="60"/>
        <v>895354.87999999989</v>
      </c>
      <c r="X143" s="56">
        <f t="shared" si="61"/>
        <v>346900</v>
      </c>
      <c r="Y143" s="56">
        <v>1350000</v>
      </c>
      <c r="Z143" s="56">
        <f t="shared" si="62"/>
        <v>145354.87999999989</v>
      </c>
      <c r="AA143" s="56">
        <f t="shared" si="63"/>
        <v>-403100</v>
      </c>
      <c r="AB143" s="56">
        <v>1350000</v>
      </c>
      <c r="AC143" s="56">
        <f t="shared" si="64"/>
        <v>145354.87999999989</v>
      </c>
      <c r="AD143" s="56">
        <f t="shared" si="38"/>
        <v>-403100</v>
      </c>
    </row>
    <row r="144" spans="1:30" ht="0.6" hidden="1" customHeight="1" x14ac:dyDescent="0.25">
      <c r="A144" s="10"/>
      <c r="B144" s="10"/>
      <c r="C144" s="10"/>
      <c r="D144" s="10"/>
      <c r="E144" s="10"/>
      <c r="F144" s="21" t="s">
        <v>64</v>
      </c>
      <c r="G144" s="33" t="s">
        <v>43</v>
      </c>
      <c r="H144" s="33" t="s">
        <v>376</v>
      </c>
      <c r="I144" s="33"/>
      <c r="J144" s="56">
        <v>624717.88</v>
      </c>
      <c r="K144" s="56">
        <v>624717.88</v>
      </c>
      <c r="L144" s="42">
        <f t="shared" si="65"/>
        <v>100</v>
      </c>
      <c r="M144" s="42"/>
      <c r="N144" s="56">
        <v>0</v>
      </c>
      <c r="O144" s="56">
        <v>0</v>
      </c>
      <c r="P144" s="35">
        <v>0</v>
      </c>
      <c r="Q144" s="72"/>
      <c r="R144" s="74"/>
      <c r="S144" s="74"/>
      <c r="T144" s="117">
        <f t="shared" si="59"/>
        <v>624717.88</v>
      </c>
      <c r="U144" s="117"/>
      <c r="V144" s="117"/>
      <c r="W144" s="56">
        <f t="shared" si="60"/>
        <v>-624717.88</v>
      </c>
      <c r="X144" s="56">
        <f t="shared" si="61"/>
        <v>0</v>
      </c>
      <c r="Y144" s="56"/>
      <c r="Z144" s="56">
        <f t="shared" si="62"/>
        <v>-624717.88</v>
      </c>
      <c r="AA144" s="56">
        <f t="shared" si="63"/>
        <v>0</v>
      </c>
      <c r="AB144" s="56"/>
      <c r="AC144" s="56">
        <f t="shared" si="64"/>
        <v>-624717.88</v>
      </c>
      <c r="AD144" s="56">
        <f t="shared" si="38"/>
        <v>0</v>
      </c>
    </row>
    <row r="145" spans="1:30" ht="23.45" hidden="1" customHeight="1" x14ac:dyDescent="0.25">
      <c r="A145" s="10"/>
      <c r="B145" s="10"/>
      <c r="C145" s="10"/>
      <c r="D145" s="10"/>
      <c r="E145" s="10"/>
      <c r="F145" s="21" t="s">
        <v>243</v>
      </c>
      <c r="G145" s="33"/>
      <c r="H145" s="33"/>
      <c r="I145" s="33"/>
      <c r="J145" s="56">
        <v>246</v>
      </c>
      <c r="K145" s="56">
        <v>82</v>
      </c>
      <c r="L145" s="42">
        <f t="shared" si="65"/>
        <v>33.333333333333329</v>
      </c>
      <c r="M145" s="42"/>
      <c r="N145" s="56"/>
      <c r="O145" s="56"/>
      <c r="P145" s="35"/>
      <c r="Q145" s="72"/>
      <c r="R145" s="74"/>
      <c r="S145" s="74"/>
      <c r="T145" s="117"/>
      <c r="U145" s="117"/>
      <c r="V145" s="117"/>
      <c r="W145" s="56">
        <f t="shared" si="60"/>
        <v>0</v>
      </c>
      <c r="X145" s="56">
        <f t="shared" si="61"/>
        <v>0</v>
      </c>
      <c r="Y145" s="56"/>
      <c r="Z145" s="56">
        <f t="shared" si="62"/>
        <v>0</v>
      </c>
      <c r="AA145" s="56">
        <f t="shared" si="63"/>
        <v>0</v>
      </c>
      <c r="AB145" s="56"/>
      <c r="AC145" s="56">
        <f t="shared" si="64"/>
        <v>0</v>
      </c>
      <c r="AD145" s="56">
        <f t="shared" si="38"/>
        <v>0</v>
      </c>
    </row>
    <row r="146" spans="1:30" ht="13.9" hidden="1" customHeight="1" x14ac:dyDescent="0.25">
      <c r="A146" s="10"/>
      <c r="B146" s="10"/>
      <c r="C146" s="10"/>
      <c r="D146" s="10"/>
      <c r="E146" s="10"/>
      <c r="F146" s="21" t="s">
        <v>242</v>
      </c>
      <c r="G146" s="33"/>
      <c r="H146" s="33"/>
      <c r="I146" s="33"/>
      <c r="J146" s="56">
        <v>550</v>
      </c>
      <c r="K146" s="56">
        <v>342.14049999999997</v>
      </c>
      <c r="L146" s="42">
        <f t="shared" si="65"/>
        <v>62.207363636363631</v>
      </c>
      <c r="M146" s="42"/>
      <c r="N146" s="56"/>
      <c r="O146" s="56"/>
      <c r="P146" s="35"/>
      <c r="Q146" s="72"/>
      <c r="R146" s="74"/>
      <c r="S146" s="74"/>
      <c r="T146" s="117"/>
      <c r="U146" s="117"/>
      <c r="V146" s="117"/>
      <c r="W146" s="56">
        <f t="shared" si="60"/>
        <v>0</v>
      </c>
      <c r="X146" s="56">
        <f t="shared" si="61"/>
        <v>0</v>
      </c>
      <c r="Y146" s="56"/>
      <c r="Z146" s="56">
        <f t="shared" si="62"/>
        <v>0</v>
      </c>
      <c r="AA146" s="56">
        <f t="shared" si="63"/>
        <v>0</v>
      </c>
      <c r="AB146" s="56"/>
      <c r="AC146" s="56">
        <f t="shared" si="64"/>
        <v>0</v>
      </c>
      <c r="AD146" s="56">
        <f t="shared" si="38"/>
        <v>0</v>
      </c>
    </row>
    <row r="147" spans="1:30" ht="44.45" customHeight="1" x14ac:dyDescent="0.25">
      <c r="A147" s="10"/>
      <c r="B147" s="10"/>
      <c r="C147" s="10"/>
      <c r="D147" s="10"/>
      <c r="E147" s="10"/>
      <c r="F147" s="47" t="s">
        <v>377</v>
      </c>
      <c r="G147" s="33"/>
      <c r="H147" s="34" t="s">
        <v>378</v>
      </c>
      <c r="I147" s="34"/>
      <c r="J147" s="55">
        <f>SUM(J148:J149)</f>
        <v>2828523.5300000003</v>
      </c>
      <c r="K147" s="55">
        <f>SUM(K148:K149)</f>
        <v>2828523.5300000003</v>
      </c>
      <c r="L147" s="35">
        <f t="shared" si="65"/>
        <v>100</v>
      </c>
      <c r="M147" s="35"/>
      <c r="N147" s="56">
        <v>0</v>
      </c>
      <c r="O147" s="56">
        <v>0</v>
      </c>
      <c r="P147" s="35">
        <v>0</v>
      </c>
      <c r="Q147" s="84"/>
      <c r="R147" s="75"/>
      <c r="S147" s="75"/>
      <c r="T147" s="117">
        <v>4838639.5</v>
      </c>
      <c r="U147" s="117">
        <v>5200000</v>
      </c>
      <c r="V147" s="117">
        <v>7100000</v>
      </c>
      <c r="W147" s="56">
        <f t="shared" si="60"/>
        <v>2261360.5</v>
      </c>
      <c r="X147" s="56">
        <f t="shared" si="61"/>
        <v>1900000</v>
      </c>
      <c r="Y147" s="56">
        <v>7247000</v>
      </c>
      <c r="Z147" s="56">
        <f t="shared" si="62"/>
        <v>2408360.5</v>
      </c>
      <c r="AA147" s="56">
        <f t="shared" si="63"/>
        <v>2047000</v>
      </c>
      <c r="AB147" s="56">
        <v>7247000</v>
      </c>
      <c r="AC147" s="56">
        <f t="shared" si="64"/>
        <v>2408360.5</v>
      </c>
      <c r="AD147" s="56">
        <f t="shared" si="38"/>
        <v>2047000</v>
      </c>
    </row>
    <row r="148" spans="1:30" hidden="1" x14ac:dyDescent="0.25">
      <c r="A148" s="10"/>
      <c r="B148" s="10"/>
      <c r="C148" s="10"/>
      <c r="D148" s="10"/>
      <c r="E148" s="10"/>
      <c r="F148" s="87" t="s">
        <v>304</v>
      </c>
      <c r="G148" s="33"/>
      <c r="H148" s="33" t="s">
        <v>379</v>
      </c>
      <c r="I148" s="33"/>
      <c r="J148" s="56">
        <v>180216.81</v>
      </c>
      <c r="K148" s="56">
        <v>180216.81</v>
      </c>
      <c r="L148" s="42">
        <f t="shared" si="65"/>
        <v>100</v>
      </c>
      <c r="M148" s="42"/>
      <c r="N148" s="56"/>
      <c r="O148" s="56"/>
      <c r="P148" s="42"/>
      <c r="Q148" s="72"/>
      <c r="R148" s="85"/>
      <c r="S148" s="85"/>
      <c r="T148" s="117">
        <f t="shared" ref="T148:T152" si="66">SUM(K148,O148)</f>
        <v>180216.81</v>
      </c>
      <c r="U148" s="117"/>
      <c r="V148" s="117"/>
      <c r="W148" s="56">
        <f t="shared" si="60"/>
        <v>-180216.81</v>
      </c>
      <c r="X148" s="56">
        <f t="shared" si="61"/>
        <v>0</v>
      </c>
      <c r="Y148" s="56"/>
      <c r="Z148" s="56">
        <f t="shared" si="62"/>
        <v>-180216.81</v>
      </c>
      <c r="AA148" s="56">
        <f t="shared" si="63"/>
        <v>0</v>
      </c>
      <c r="AB148" s="56"/>
      <c r="AC148" s="56">
        <f t="shared" si="64"/>
        <v>-180216.81</v>
      </c>
      <c r="AD148" s="56">
        <f t="shared" ref="AD148:AD224" si="67">SUM(AB148-U148)</f>
        <v>0</v>
      </c>
    </row>
    <row r="149" spans="1:30" ht="23.45" hidden="1" customHeight="1" x14ac:dyDescent="0.25">
      <c r="A149" s="10"/>
      <c r="B149" s="10"/>
      <c r="C149" s="10"/>
      <c r="D149" s="10"/>
      <c r="E149" s="10"/>
      <c r="F149" s="20" t="s">
        <v>47</v>
      </c>
      <c r="G149" s="33"/>
      <c r="H149" s="33" t="s">
        <v>155</v>
      </c>
      <c r="I149" s="33"/>
      <c r="J149" s="56">
        <v>2648306.7200000002</v>
      </c>
      <c r="K149" s="56">
        <v>2648306.7200000002</v>
      </c>
      <c r="L149" s="42">
        <f t="shared" si="65"/>
        <v>100</v>
      </c>
      <c r="M149" s="42"/>
      <c r="N149" s="56">
        <v>0</v>
      </c>
      <c r="O149" s="56">
        <v>0</v>
      </c>
      <c r="P149" s="35">
        <v>0</v>
      </c>
      <c r="Q149" s="72"/>
      <c r="R149" s="74"/>
      <c r="S149" s="74"/>
      <c r="T149" s="117">
        <f t="shared" si="66"/>
        <v>2648306.7200000002</v>
      </c>
      <c r="U149" s="117"/>
      <c r="V149" s="117"/>
      <c r="W149" s="56">
        <f t="shared" si="60"/>
        <v>-2648306.7200000002</v>
      </c>
      <c r="X149" s="56">
        <f t="shared" si="61"/>
        <v>0</v>
      </c>
      <c r="Y149" s="56"/>
      <c r="Z149" s="56">
        <f t="shared" si="62"/>
        <v>-2648306.7200000002</v>
      </c>
      <c r="AA149" s="56">
        <f t="shared" si="63"/>
        <v>0</v>
      </c>
      <c r="AB149" s="56"/>
      <c r="AC149" s="56">
        <f t="shared" si="64"/>
        <v>-2648306.7200000002</v>
      </c>
      <c r="AD149" s="56">
        <f t="shared" si="67"/>
        <v>0</v>
      </c>
    </row>
    <row r="150" spans="1:30" ht="40.15" hidden="1" customHeight="1" x14ac:dyDescent="0.25">
      <c r="A150" s="10" t="s">
        <v>22</v>
      </c>
      <c r="B150" s="12"/>
      <c r="C150" s="12"/>
      <c r="D150" s="12"/>
      <c r="E150" s="12"/>
      <c r="F150" s="19" t="s">
        <v>241</v>
      </c>
      <c r="G150" s="34" t="s">
        <v>43</v>
      </c>
      <c r="H150" s="34" t="s">
        <v>136</v>
      </c>
      <c r="I150" s="34"/>
      <c r="J150" s="55">
        <f>SUM(J151)</f>
        <v>0</v>
      </c>
      <c r="K150" s="55">
        <f>SUM(K151)</f>
        <v>0</v>
      </c>
      <c r="L150" s="42" t="e">
        <f t="shared" si="65"/>
        <v>#DIV/0!</v>
      </c>
      <c r="M150" s="42"/>
      <c r="N150" s="55">
        <f>SUM(N151)</f>
        <v>0</v>
      </c>
      <c r="O150" s="55">
        <v>0</v>
      </c>
      <c r="P150" s="35">
        <v>0</v>
      </c>
      <c r="Q150" s="84"/>
      <c r="R150" s="75"/>
      <c r="S150" s="75"/>
      <c r="T150" s="117">
        <f t="shared" si="66"/>
        <v>0</v>
      </c>
      <c r="U150" s="116"/>
      <c r="V150" s="117"/>
      <c r="W150" s="56">
        <f t="shared" si="60"/>
        <v>0</v>
      </c>
      <c r="X150" s="56">
        <f t="shared" si="61"/>
        <v>0</v>
      </c>
      <c r="Y150" s="56"/>
      <c r="Z150" s="56">
        <f t="shared" si="62"/>
        <v>0</v>
      </c>
      <c r="AA150" s="56">
        <f t="shared" si="63"/>
        <v>0</v>
      </c>
      <c r="AB150" s="56"/>
      <c r="AC150" s="56">
        <f t="shared" si="64"/>
        <v>0</v>
      </c>
      <c r="AD150" s="56">
        <f t="shared" si="67"/>
        <v>0</v>
      </c>
    </row>
    <row r="151" spans="1:30" ht="51" hidden="1" customHeight="1" x14ac:dyDescent="0.25">
      <c r="A151" s="7"/>
      <c r="B151" s="8"/>
      <c r="C151" s="8"/>
      <c r="D151" s="8"/>
      <c r="E151" s="8"/>
      <c r="F151" s="48" t="s">
        <v>183</v>
      </c>
      <c r="G151" s="34" t="s">
        <v>43</v>
      </c>
      <c r="H151" s="34" t="s">
        <v>137</v>
      </c>
      <c r="I151" s="34"/>
      <c r="J151" s="55">
        <f>SUM(J152)</f>
        <v>0</v>
      </c>
      <c r="K151" s="55">
        <f>SUM(K152)</f>
        <v>0</v>
      </c>
      <c r="L151" s="42" t="e">
        <f t="shared" si="65"/>
        <v>#DIV/0!</v>
      </c>
      <c r="M151" s="42"/>
      <c r="N151" s="55">
        <f>SUM(N152)</f>
        <v>0</v>
      </c>
      <c r="O151" s="55">
        <v>0</v>
      </c>
      <c r="P151" s="35">
        <v>0</v>
      </c>
      <c r="Q151" s="84"/>
      <c r="R151" s="75"/>
      <c r="S151" s="75"/>
      <c r="T151" s="117">
        <f t="shared" si="66"/>
        <v>0</v>
      </c>
      <c r="U151" s="116"/>
      <c r="V151" s="117"/>
      <c r="W151" s="56">
        <f t="shared" si="60"/>
        <v>0</v>
      </c>
      <c r="X151" s="56">
        <f t="shared" si="61"/>
        <v>0</v>
      </c>
      <c r="Y151" s="56"/>
      <c r="Z151" s="56">
        <f t="shared" si="62"/>
        <v>0</v>
      </c>
      <c r="AA151" s="56">
        <f t="shared" si="63"/>
        <v>0</v>
      </c>
      <c r="AB151" s="56"/>
      <c r="AC151" s="56">
        <f t="shared" si="64"/>
        <v>0</v>
      </c>
      <c r="AD151" s="56">
        <f t="shared" si="67"/>
        <v>0</v>
      </c>
    </row>
    <row r="152" spans="1:30" ht="35.450000000000003" hidden="1" customHeight="1" x14ac:dyDescent="0.25">
      <c r="A152" s="7"/>
      <c r="B152" s="8"/>
      <c r="C152" s="8"/>
      <c r="D152" s="8"/>
      <c r="E152" s="8"/>
      <c r="F152" s="21" t="s">
        <v>62</v>
      </c>
      <c r="G152" s="33" t="s">
        <v>43</v>
      </c>
      <c r="H152" s="33" t="s">
        <v>138</v>
      </c>
      <c r="I152" s="33"/>
      <c r="J152" s="56">
        <v>0</v>
      </c>
      <c r="K152" s="56">
        <v>0</v>
      </c>
      <c r="L152" s="42" t="e">
        <f t="shared" si="65"/>
        <v>#DIV/0!</v>
      </c>
      <c r="M152" s="42"/>
      <c r="N152" s="56">
        <f>SUM(N153:N154)</f>
        <v>0</v>
      </c>
      <c r="O152" s="56">
        <v>0</v>
      </c>
      <c r="P152" s="35">
        <v>0</v>
      </c>
      <c r="Q152" s="72"/>
      <c r="R152" s="74"/>
      <c r="S152" s="74"/>
      <c r="T152" s="117">
        <f t="shared" si="66"/>
        <v>0</v>
      </c>
      <c r="U152" s="117"/>
      <c r="V152" s="117"/>
      <c r="W152" s="56">
        <f t="shared" si="60"/>
        <v>0</v>
      </c>
      <c r="X152" s="56">
        <f t="shared" si="61"/>
        <v>0</v>
      </c>
      <c r="Y152" s="56"/>
      <c r="Z152" s="56">
        <f t="shared" si="62"/>
        <v>0</v>
      </c>
      <c r="AA152" s="56">
        <f t="shared" si="63"/>
        <v>0</v>
      </c>
      <c r="AB152" s="56"/>
      <c r="AC152" s="56">
        <f t="shared" si="64"/>
        <v>0</v>
      </c>
      <c r="AD152" s="56">
        <f t="shared" si="67"/>
        <v>0</v>
      </c>
    </row>
    <row r="153" spans="1:30" ht="31.9" hidden="1" customHeight="1" x14ac:dyDescent="0.25">
      <c r="A153" s="7"/>
      <c r="B153" s="8"/>
      <c r="C153" s="8"/>
      <c r="D153" s="8"/>
      <c r="E153" s="8"/>
      <c r="F153" s="5" t="s">
        <v>73</v>
      </c>
      <c r="G153" s="33" t="s">
        <v>28</v>
      </c>
      <c r="H153" s="33" t="s">
        <v>63</v>
      </c>
      <c r="I153" s="33"/>
      <c r="J153" s="56">
        <v>0</v>
      </c>
      <c r="K153" s="56"/>
      <c r="L153" s="56"/>
      <c r="M153" s="56"/>
      <c r="N153" s="55">
        <f t="shared" ref="N153" si="68">SUM(N154)</f>
        <v>0</v>
      </c>
      <c r="O153" s="55"/>
      <c r="P153" s="55"/>
      <c r="Q153" s="72"/>
      <c r="R153" s="74"/>
      <c r="S153" s="74"/>
      <c r="T153" s="120"/>
      <c r="U153" s="120"/>
      <c r="V153" s="120"/>
      <c r="W153" s="56">
        <f t="shared" si="60"/>
        <v>0</v>
      </c>
      <c r="X153" s="56">
        <f t="shared" si="61"/>
        <v>0</v>
      </c>
      <c r="Y153" s="72"/>
      <c r="Z153" s="56">
        <f t="shared" si="62"/>
        <v>0</v>
      </c>
      <c r="AA153" s="56">
        <f t="shared" si="63"/>
        <v>0</v>
      </c>
      <c r="AB153" s="72"/>
      <c r="AC153" s="56">
        <f t="shared" si="64"/>
        <v>0</v>
      </c>
      <c r="AD153" s="56">
        <f t="shared" si="67"/>
        <v>0</v>
      </c>
    </row>
    <row r="154" spans="1:30" ht="42" hidden="1" customHeight="1" x14ac:dyDescent="0.25">
      <c r="A154" s="7"/>
      <c r="B154" s="8"/>
      <c r="C154" s="8"/>
      <c r="D154" s="8"/>
      <c r="E154" s="8"/>
      <c r="F154" s="5" t="s">
        <v>84</v>
      </c>
      <c r="G154" s="33" t="s">
        <v>83</v>
      </c>
      <c r="H154" s="33" t="s">
        <v>63</v>
      </c>
      <c r="I154" s="33"/>
      <c r="J154" s="56">
        <v>0</v>
      </c>
      <c r="K154" s="56"/>
      <c r="L154" s="56"/>
      <c r="M154" s="56"/>
      <c r="N154" s="56">
        <v>0</v>
      </c>
      <c r="O154" s="56"/>
      <c r="P154" s="56"/>
      <c r="Q154" s="72"/>
      <c r="R154" s="74"/>
      <c r="S154" s="74"/>
      <c r="T154" s="120"/>
      <c r="U154" s="120"/>
      <c r="V154" s="120"/>
      <c r="W154" s="56">
        <f t="shared" si="60"/>
        <v>0</v>
      </c>
      <c r="X154" s="56">
        <f t="shared" si="61"/>
        <v>0</v>
      </c>
      <c r="Y154" s="72"/>
      <c r="Z154" s="56">
        <f t="shared" si="62"/>
        <v>0</v>
      </c>
      <c r="AA154" s="56">
        <f t="shared" si="63"/>
        <v>0</v>
      </c>
      <c r="AB154" s="72"/>
      <c r="AC154" s="56">
        <f t="shared" si="64"/>
        <v>0</v>
      </c>
      <c r="AD154" s="56">
        <f t="shared" si="67"/>
        <v>0</v>
      </c>
    </row>
    <row r="155" spans="1:30" ht="28.5" customHeight="1" x14ac:dyDescent="0.25">
      <c r="A155" s="7"/>
      <c r="B155" s="8"/>
      <c r="C155" s="8"/>
      <c r="D155" s="8"/>
      <c r="E155" s="8"/>
      <c r="F155" s="38" t="s">
        <v>471</v>
      </c>
      <c r="G155" s="33"/>
      <c r="H155" s="34" t="s">
        <v>444</v>
      </c>
      <c r="I155" s="33"/>
      <c r="J155" s="56"/>
      <c r="K155" s="56"/>
      <c r="L155" s="56"/>
      <c r="M155" s="56"/>
      <c r="N155" s="56"/>
      <c r="O155" s="56"/>
      <c r="P155" s="56"/>
      <c r="Q155" s="72"/>
      <c r="R155" s="74"/>
      <c r="S155" s="74"/>
      <c r="T155" s="123">
        <v>60000</v>
      </c>
      <c r="U155" s="128">
        <v>0</v>
      </c>
      <c r="V155" s="128">
        <v>0</v>
      </c>
      <c r="W155" s="56">
        <f t="shared" ref="W155:W156" si="69">SUM(V155-T155)</f>
        <v>-60000</v>
      </c>
      <c r="X155" s="56">
        <f t="shared" ref="X155:X156" si="70">SUM(V155-U155)</f>
        <v>0</v>
      </c>
      <c r="Y155" s="95">
        <v>0</v>
      </c>
      <c r="Z155" s="56">
        <f t="shared" ref="Z155:Z156" si="71">SUM(Y155-T155)</f>
        <v>-60000</v>
      </c>
      <c r="AA155" s="56">
        <f t="shared" ref="AA155:AA156" si="72">SUM(Y155-U155)</f>
        <v>0</v>
      </c>
      <c r="AB155" s="95">
        <v>0</v>
      </c>
      <c r="AC155" s="56">
        <f t="shared" ref="AC155:AC156" si="73">SUM(AB155-T155)</f>
        <v>-60000</v>
      </c>
      <c r="AD155" s="56">
        <f t="shared" si="67"/>
        <v>0</v>
      </c>
    </row>
    <row r="156" spans="1:30" ht="27" customHeight="1" x14ac:dyDescent="0.25">
      <c r="A156" s="7"/>
      <c r="B156" s="8"/>
      <c r="C156" s="8"/>
      <c r="D156" s="8"/>
      <c r="E156" s="8"/>
      <c r="F156" s="38" t="s">
        <v>445</v>
      </c>
      <c r="G156" s="33"/>
      <c r="H156" s="34" t="s">
        <v>446</v>
      </c>
      <c r="I156" s="33"/>
      <c r="J156" s="56"/>
      <c r="K156" s="56"/>
      <c r="L156" s="56"/>
      <c r="M156" s="56"/>
      <c r="N156" s="56"/>
      <c r="O156" s="56"/>
      <c r="P156" s="56"/>
      <c r="Q156" s="72"/>
      <c r="R156" s="74"/>
      <c r="S156" s="74"/>
      <c r="T156" s="123">
        <v>1348564.33</v>
      </c>
      <c r="U156" s="128">
        <v>660000</v>
      </c>
      <c r="V156" s="120">
        <v>700000</v>
      </c>
      <c r="W156" s="56">
        <f t="shared" si="69"/>
        <v>-648564.33000000007</v>
      </c>
      <c r="X156" s="56">
        <f t="shared" si="70"/>
        <v>40000</v>
      </c>
      <c r="Y156" s="72">
        <v>300000</v>
      </c>
      <c r="Z156" s="56">
        <f t="shared" si="71"/>
        <v>-1048564.3300000001</v>
      </c>
      <c r="AA156" s="56">
        <f t="shared" si="72"/>
        <v>-360000</v>
      </c>
      <c r="AB156" s="72">
        <v>200000</v>
      </c>
      <c r="AC156" s="56">
        <f t="shared" si="73"/>
        <v>-1148564.33</v>
      </c>
      <c r="AD156" s="56">
        <f t="shared" si="67"/>
        <v>-460000</v>
      </c>
    </row>
    <row r="157" spans="1:30" ht="43.5" customHeight="1" x14ac:dyDescent="0.25">
      <c r="A157" s="10" t="s">
        <v>23</v>
      </c>
      <c r="B157" s="12" t="s">
        <v>32</v>
      </c>
      <c r="C157" s="12" t="s">
        <v>33</v>
      </c>
      <c r="D157" s="12"/>
      <c r="E157" s="12"/>
      <c r="F157" s="19" t="s">
        <v>380</v>
      </c>
      <c r="G157" s="34" t="s">
        <v>43</v>
      </c>
      <c r="H157" s="34" t="s">
        <v>139</v>
      </c>
      <c r="I157" s="34"/>
      <c r="J157" s="55">
        <f>SUM(J158)</f>
        <v>64813.68</v>
      </c>
      <c r="K157" s="55">
        <f>SUM(K158)</f>
        <v>64813.68</v>
      </c>
      <c r="L157" s="42">
        <f t="shared" ref="L157:L164" si="74">SUM(K157/J157*100)</f>
        <v>100</v>
      </c>
      <c r="M157" s="42"/>
      <c r="N157" s="55">
        <v>0</v>
      </c>
      <c r="O157" s="55">
        <v>0</v>
      </c>
      <c r="P157" s="35">
        <v>0</v>
      </c>
      <c r="Q157" s="75"/>
      <c r="R157" s="75"/>
      <c r="S157" s="75"/>
      <c r="T157" s="116">
        <f>SUM(T158+T163)</f>
        <v>21870</v>
      </c>
      <c r="U157" s="116">
        <f>SUM(U158+U163)</f>
        <v>139053</v>
      </c>
      <c r="V157" s="116">
        <f>SUM(V158+V163)</f>
        <v>37152930</v>
      </c>
      <c r="W157" s="56">
        <f t="shared" si="60"/>
        <v>37131060</v>
      </c>
      <c r="X157" s="56">
        <f t="shared" si="61"/>
        <v>37013877</v>
      </c>
      <c r="Y157" s="55">
        <f>SUM(Y158+Y163)</f>
        <v>170000</v>
      </c>
      <c r="Z157" s="56">
        <f t="shared" si="62"/>
        <v>148130</v>
      </c>
      <c r="AA157" s="56">
        <f t="shared" si="63"/>
        <v>30947</v>
      </c>
      <c r="AB157" s="55">
        <f>SUM(AB158+AB163)</f>
        <v>170000</v>
      </c>
      <c r="AC157" s="56">
        <f t="shared" si="64"/>
        <v>148130</v>
      </c>
      <c r="AD157" s="56">
        <f t="shared" si="67"/>
        <v>30947</v>
      </c>
    </row>
    <row r="158" spans="1:30" ht="23.25" customHeight="1" thickBot="1" x14ac:dyDescent="0.3">
      <c r="A158" s="10"/>
      <c r="B158" s="12"/>
      <c r="C158" s="12"/>
      <c r="D158" s="12"/>
      <c r="E158" s="12"/>
      <c r="F158" s="46" t="s">
        <v>500</v>
      </c>
      <c r="G158" s="33" t="s">
        <v>32</v>
      </c>
      <c r="H158" s="33" t="s">
        <v>447</v>
      </c>
      <c r="I158" s="33"/>
      <c r="J158" s="56">
        <f>SUM(J159,J163,J165)</f>
        <v>64813.68</v>
      </c>
      <c r="K158" s="56">
        <f>SUM(K159,K163,K165)</f>
        <v>64813.68</v>
      </c>
      <c r="L158" s="42">
        <f t="shared" si="74"/>
        <v>100</v>
      </c>
      <c r="M158" s="42"/>
      <c r="N158" s="55">
        <v>0</v>
      </c>
      <c r="O158" s="55">
        <v>0</v>
      </c>
      <c r="P158" s="35">
        <v>0</v>
      </c>
      <c r="Q158" s="74"/>
      <c r="R158" s="74"/>
      <c r="S158" s="74"/>
      <c r="T158" s="117">
        <v>0</v>
      </c>
      <c r="U158" s="117">
        <f>SUM(U159)</f>
        <v>109053</v>
      </c>
      <c r="V158" s="117">
        <v>37122930</v>
      </c>
      <c r="W158" s="56">
        <f t="shared" si="60"/>
        <v>37122930</v>
      </c>
      <c r="X158" s="56">
        <f t="shared" si="61"/>
        <v>37013877</v>
      </c>
      <c r="Y158" s="56">
        <v>140000</v>
      </c>
      <c r="Z158" s="56">
        <f t="shared" si="62"/>
        <v>140000</v>
      </c>
      <c r="AA158" s="56">
        <f t="shared" si="63"/>
        <v>30947</v>
      </c>
      <c r="AB158" s="56">
        <v>140000</v>
      </c>
      <c r="AC158" s="56">
        <f t="shared" si="64"/>
        <v>140000</v>
      </c>
      <c r="AD158" s="56">
        <f t="shared" si="67"/>
        <v>30947</v>
      </c>
    </row>
    <row r="159" spans="1:30" ht="27.75" hidden="1" thickBot="1" x14ac:dyDescent="0.3">
      <c r="A159" s="10"/>
      <c r="B159" s="12"/>
      <c r="C159" s="12"/>
      <c r="D159" s="12"/>
      <c r="E159" s="12"/>
      <c r="F159" s="49" t="s">
        <v>501</v>
      </c>
      <c r="G159" s="33"/>
      <c r="H159" s="33" t="s">
        <v>448</v>
      </c>
      <c r="I159" s="33"/>
      <c r="J159" s="55">
        <f>SUM(J160:J161)</f>
        <v>44813.68</v>
      </c>
      <c r="K159" s="55">
        <f>SUM(K160:K161)</f>
        <v>44813.68</v>
      </c>
      <c r="L159" s="35">
        <f t="shared" si="74"/>
        <v>100</v>
      </c>
      <c r="M159" s="35"/>
      <c r="N159" s="55">
        <v>0</v>
      </c>
      <c r="O159" s="55">
        <v>0</v>
      </c>
      <c r="P159" s="35">
        <v>0</v>
      </c>
      <c r="Q159" s="75"/>
      <c r="R159" s="75"/>
      <c r="S159" s="75"/>
      <c r="T159" s="116">
        <v>0</v>
      </c>
      <c r="U159" s="117">
        <v>109053</v>
      </c>
      <c r="V159" s="117">
        <v>109053</v>
      </c>
      <c r="W159" s="56">
        <f t="shared" si="60"/>
        <v>109053</v>
      </c>
      <c r="X159" s="56">
        <f t="shared" si="61"/>
        <v>0</v>
      </c>
      <c r="Y159" s="56">
        <v>71316</v>
      </c>
      <c r="Z159" s="56">
        <f t="shared" si="62"/>
        <v>71316</v>
      </c>
      <c r="AA159" s="56">
        <f t="shared" si="63"/>
        <v>-37737</v>
      </c>
      <c r="AB159" s="56">
        <v>71316</v>
      </c>
      <c r="AC159" s="56">
        <f t="shared" si="64"/>
        <v>71316</v>
      </c>
      <c r="AD159" s="56">
        <f t="shared" si="67"/>
        <v>-37737</v>
      </c>
    </row>
    <row r="160" spans="1:30" ht="21.6" hidden="1" customHeight="1" thickBot="1" x14ac:dyDescent="0.3">
      <c r="A160" s="10"/>
      <c r="B160" s="12"/>
      <c r="C160" s="12"/>
      <c r="D160" s="12"/>
      <c r="E160" s="12"/>
      <c r="F160" s="50" t="s">
        <v>140</v>
      </c>
      <c r="G160" s="33"/>
      <c r="H160" s="33" t="s">
        <v>141</v>
      </c>
      <c r="I160" s="33"/>
      <c r="J160" s="58">
        <v>0</v>
      </c>
      <c r="K160" s="58">
        <v>0</v>
      </c>
      <c r="L160" s="42" t="e">
        <f t="shared" si="74"/>
        <v>#DIV/0!</v>
      </c>
      <c r="M160" s="42"/>
      <c r="N160" s="55">
        <v>0</v>
      </c>
      <c r="O160" s="55">
        <v>0</v>
      </c>
      <c r="P160" s="35">
        <v>0</v>
      </c>
      <c r="Q160" s="74"/>
      <c r="R160" s="74"/>
      <c r="S160" s="74"/>
      <c r="T160" s="117">
        <f t="shared" ref="T160:T174" si="75">SUM(K160,O160)</f>
        <v>0</v>
      </c>
      <c r="U160" s="117"/>
      <c r="V160" s="117"/>
      <c r="W160" s="56">
        <f t="shared" si="60"/>
        <v>0</v>
      </c>
      <c r="X160" s="56">
        <f t="shared" si="61"/>
        <v>0</v>
      </c>
      <c r="Y160" s="56"/>
      <c r="Z160" s="56">
        <f t="shared" si="62"/>
        <v>0</v>
      </c>
      <c r="AA160" s="56">
        <f t="shared" si="63"/>
        <v>0</v>
      </c>
      <c r="AB160" s="56"/>
      <c r="AC160" s="56">
        <f t="shared" si="64"/>
        <v>0</v>
      </c>
      <c r="AD160" s="56">
        <f t="shared" si="67"/>
        <v>0</v>
      </c>
    </row>
    <row r="161" spans="1:30" ht="33.75" hidden="1" customHeight="1" thickBot="1" x14ac:dyDescent="0.3">
      <c r="A161" s="10"/>
      <c r="B161" s="12"/>
      <c r="C161" s="12"/>
      <c r="D161" s="12"/>
      <c r="E161" s="12"/>
      <c r="F161" s="49" t="s">
        <v>502</v>
      </c>
      <c r="G161" s="33"/>
      <c r="H161" s="33" t="s">
        <v>503</v>
      </c>
      <c r="I161" s="33"/>
      <c r="J161" s="58">
        <v>44813.68</v>
      </c>
      <c r="K161" s="58">
        <v>44813.68</v>
      </c>
      <c r="L161" s="42">
        <f t="shared" si="74"/>
        <v>100</v>
      </c>
      <c r="M161" s="42"/>
      <c r="N161" s="55">
        <v>0</v>
      </c>
      <c r="O161" s="55">
        <v>0</v>
      </c>
      <c r="P161" s="35">
        <v>0</v>
      </c>
      <c r="Q161" s="74"/>
      <c r="R161" s="74"/>
      <c r="S161" s="74"/>
      <c r="T161" s="117">
        <v>0</v>
      </c>
      <c r="U161" s="117">
        <v>0</v>
      </c>
      <c r="V161" s="117">
        <v>0</v>
      </c>
      <c r="W161" s="56">
        <f t="shared" si="60"/>
        <v>0</v>
      </c>
      <c r="X161" s="56">
        <f t="shared" si="61"/>
        <v>0</v>
      </c>
      <c r="Y161" s="56">
        <v>0</v>
      </c>
      <c r="Z161" s="56">
        <f t="shared" si="62"/>
        <v>0</v>
      </c>
      <c r="AA161" s="56">
        <f t="shared" si="63"/>
        <v>0</v>
      </c>
      <c r="AB161" s="56">
        <v>0</v>
      </c>
      <c r="AC161" s="56">
        <f t="shared" si="64"/>
        <v>0</v>
      </c>
      <c r="AD161" s="56">
        <f t="shared" si="67"/>
        <v>0</v>
      </c>
    </row>
    <row r="162" spans="1:30" ht="54.75" hidden="1" customHeight="1" thickBot="1" x14ac:dyDescent="0.3">
      <c r="A162" s="10"/>
      <c r="B162" s="12"/>
      <c r="C162" s="12"/>
      <c r="D162" s="12"/>
      <c r="E162" s="12"/>
      <c r="F162" s="49" t="s">
        <v>504</v>
      </c>
      <c r="G162" s="33"/>
      <c r="H162" s="33" t="s">
        <v>505</v>
      </c>
      <c r="I162" s="33"/>
      <c r="J162" s="58"/>
      <c r="K162" s="58"/>
      <c r="L162" s="42"/>
      <c r="M162" s="42"/>
      <c r="N162" s="55"/>
      <c r="O162" s="55"/>
      <c r="P162" s="35"/>
      <c r="Q162" s="74"/>
      <c r="R162" s="74"/>
      <c r="S162" s="74"/>
      <c r="T162" s="117">
        <v>0</v>
      </c>
      <c r="U162" s="117">
        <v>0</v>
      </c>
      <c r="V162" s="117">
        <v>0</v>
      </c>
      <c r="W162" s="56">
        <f t="shared" si="60"/>
        <v>0</v>
      </c>
      <c r="X162" s="56"/>
      <c r="Y162" s="56">
        <v>0</v>
      </c>
      <c r="Z162" s="56">
        <f t="shared" ref="Z162" si="76">SUM(Y162-T162)</f>
        <v>0</v>
      </c>
      <c r="AA162" s="56">
        <f t="shared" ref="AA162" si="77">SUM(Y162-U162)</f>
        <v>0</v>
      </c>
      <c r="AB162" s="56">
        <v>0</v>
      </c>
      <c r="AC162" s="56">
        <f t="shared" ref="AC162" si="78">SUM(AB162-T162)</f>
        <v>0</v>
      </c>
      <c r="AD162" s="56">
        <f t="shared" ref="AD162" si="79">SUM(AB162-U162)</f>
        <v>0</v>
      </c>
    </row>
    <row r="163" spans="1:30" ht="45" customHeight="1" thickBot="1" x14ac:dyDescent="0.3">
      <c r="A163" s="10"/>
      <c r="B163" s="12"/>
      <c r="C163" s="12"/>
      <c r="D163" s="12"/>
      <c r="E163" s="12"/>
      <c r="F163" s="51" t="s">
        <v>184</v>
      </c>
      <c r="G163" s="33"/>
      <c r="H163" s="33" t="s">
        <v>398</v>
      </c>
      <c r="I163" s="33"/>
      <c r="J163" s="55">
        <f>SUM(J164)</f>
        <v>20000</v>
      </c>
      <c r="K163" s="55">
        <f>SUM(K164)</f>
        <v>20000</v>
      </c>
      <c r="L163" s="35">
        <f t="shared" si="74"/>
        <v>100</v>
      </c>
      <c r="M163" s="35"/>
      <c r="N163" s="55">
        <v>0</v>
      </c>
      <c r="O163" s="55">
        <v>0</v>
      </c>
      <c r="P163" s="35">
        <v>0</v>
      </c>
      <c r="Q163" s="75"/>
      <c r="R163" s="75"/>
      <c r="S163" s="75"/>
      <c r="T163" s="117">
        <v>21870</v>
      </c>
      <c r="U163" s="117">
        <v>30000</v>
      </c>
      <c r="V163" s="117">
        <v>30000</v>
      </c>
      <c r="W163" s="56">
        <f t="shared" si="60"/>
        <v>8130</v>
      </c>
      <c r="X163" s="56">
        <f t="shared" si="61"/>
        <v>0</v>
      </c>
      <c r="Y163" s="56">
        <v>30000</v>
      </c>
      <c r="Z163" s="56">
        <f t="shared" si="62"/>
        <v>8130</v>
      </c>
      <c r="AA163" s="56">
        <f t="shared" si="63"/>
        <v>0</v>
      </c>
      <c r="AB163" s="56">
        <v>30000</v>
      </c>
      <c r="AC163" s="56">
        <f t="shared" si="64"/>
        <v>8130</v>
      </c>
      <c r="AD163" s="56">
        <f t="shared" si="67"/>
        <v>0</v>
      </c>
    </row>
    <row r="164" spans="1:30" ht="17.45" hidden="1" customHeight="1" thickBot="1" x14ac:dyDescent="0.3">
      <c r="A164" s="10"/>
      <c r="B164" s="12"/>
      <c r="C164" s="12"/>
      <c r="D164" s="12"/>
      <c r="E164" s="12"/>
      <c r="F164" s="50" t="s">
        <v>61</v>
      </c>
      <c r="G164" s="33"/>
      <c r="H164" s="33" t="s">
        <v>399</v>
      </c>
      <c r="I164" s="33"/>
      <c r="J164" s="58">
        <v>20000</v>
      </c>
      <c r="K164" s="58">
        <v>20000</v>
      </c>
      <c r="L164" s="42">
        <f t="shared" si="74"/>
        <v>100</v>
      </c>
      <c r="M164" s="42"/>
      <c r="N164" s="55">
        <v>0</v>
      </c>
      <c r="O164" s="55">
        <v>0</v>
      </c>
      <c r="P164" s="35">
        <v>0</v>
      </c>
      <c r="Q164" s="74"/>
      <c r="R164" s="74"/>
      <c r="S164" s="74"/>
      <c r="T164" s="56">
        <f t="shared" si="75"/>
        <v>20000</v>
      </c>
      <c r="U164" s="56"/>
      <c r="V164" s="56"/>
      <c r="W164" s="56">
        <f t="shared" si="60"/>
        <v>-20000</v>
      </c>
      <c r="X164" s="56">
        <f t="shared" si="61"/>
        <v>0</v>
      </c>
      <c r="Y164" s="56"/>
      <c r="Z164" s="56">
        <f t="shared" si="62"/>
        <v>-20000</v>
      </c>
      <c r="AA164" s="56">
        <f t="shared" si="63"/>
        <v>0</v>
      </c>
      <c r="AB164" s="56"/>
      <c r="AC164" s="56">
        <f t="shared" si="64"/>
        <v>-20000</v>
      </c>
      <c r="AD164" s="56">
        <f t="shared" si="67"/>
        <v>0</v>
      </c>
    </row>
    <row r="165" spans="1:30" ht="0.6" hidden="1" customHeight="1" thickBot="1" x14ac:dyDescent="0.3">
      <c r="A165" s="10"/>
      <c r="B165" s="12"/>
      <c r="C165" s="12"/>
      <c r="D165" s="12"/>
      <c r="E165" s="12"/>
      <c r="F165" s="52" t="s">
        <v>252</v>
      </c>
      <c r="G165" s="33"/>
      <c r="H165" s="33" t="s">
        <v>253</v>
      </c>
      <c r="I165" s="33"/>
      <c r="J165" s="55">
        <f>SUM(J166)</f>
        <v>0</v>
      </c>
      <c r="K165" s="55">
        <f>SUM(K166)</f>
        <v>0</v>
      </c>
      <c r="L165" s="42">
        <v>0</v>
      </c>
      <c r="M165" s="42"/>
      <c r="N165" s="55">
        <v>0</v>
      </c>
      <c r="O165" s="55">
        <v>0</v>
      </c>
      <c r="P165" s="55">
        <v>0</v>
      </c>
      <c r="Q165" s="75"/>
      <c r="R165" s="75"/>
      <c r="S165" s="75"/>
      <c r="T165" s="55">
        <f t="shared" si="75"/>
        <v>0</v>
      </c>
      <c r="U165" s="55"/>
      <c r="V165" s="55"/>
      <c r="W165" s="56">
        <f t="shared" si="60"/>
        <v>0</v>
      </c>
      <c r="X165" s="56">
        <f t="shared" si="61"/>
        <v>0</v>
      </c>
      <c r="Y165" s="55"/>
      <c r="Z165" s="56">
        <f t="shared" si="62"/>
        <v>0</v>
      </c>
      <c r="AA165" s="56">
        <f t="shared" si="63"/>
        <v>0</v>
      </c>
      <c r="AB165" s="55"/>
      <c r="AC165" s="56">
        <f t="shared" si="64"/>
        <v>0</v>
      </c>
      <c r="AD165" s="56">
        <f t="shared" si="67"/>
        <v>0</v>
      </c>
    </row>
    <row r="166" spans="1:30" ht="19.899999999999999" hidden="1" customHeight="1" thickBot="1" x14ac:dyDescent="0.3">
      <c r="A166" s="10"/>
      <c r="B166" s="12"/>
      <c r="C166" s="12"/>
      <c r="D166" s="12"/>
      <c r="E166" s="12"/>
      <c r="F166" s="50" t="s">
        <v>254</v>
      </c>
      <c r="G166" s="33"/>
      <c r="H166" s="33" t="s">
        <v>255</v>
      </c>
      <c r="I166" s="33"/>
      <c r="J166" s="56">
        <v>0</v>
      </c>
      <c r="K166" s="56">
        <v>0</v>
      </c>
      <c r="L166" s="42">
        <v>0</v>
      </c>
      <c r="M166" s="42"/>
      <c r="N166" s="55">
        <v>0</v>
      </c>
      <c r="O166" s="55">
        <v>0</v>
      </c>
      <c r="P166" s="55">
        <v>0</v>
      </c>
      <c r="Q166" s="74"/>
      <c r="R166" s="74"/>
      <c r="S166" s="74"/>
      <c r="T166" s="56">
        <f t="shared" si="75"/>
        <v>0</v>
      </c>
      <c r="U166" s="56"/>
      <c r="V166" s="56"/>
      <c r="W166" s="56">
        <f t="shared" si="60"/>
        <v>0</v>
      </c>
      <c r="X166" s="56">
        <f t="shared" si="61"/>
        <v>0</v>
      </c>
      <c r="Y166" s="56"/>
      <c r="Z166" s="56">
        <f t="shared" si="62"/>
        <v>0</v>
      </c>
      <c r="AA166" s="56">
        <f t="shared" si="63"/>
        <v>0</v>
      </c>
      <c r="AB166" s="56"/>
      <c r="AC166" s="56">
        <f t="shared" si="64"/>
        <v>0</v>
      </c>
      <c r="AD166" s="56">
        <f t="shared" si="67"/>
        <v>0</v>
      </c>
    </row>
    <row r="167" spans="1:30" ht="29.25" x14ac:dyDescent="0.25">
      <c r="A167" s="10" t="s">
        <v>24</v>
      </c>
      <c r="B167" s="12"/>
      <c r="C167" s="12"/>
      <c r="D167" s="12"/>
      <c r="E167" s="12"/>
      <c r="F167" s="19" t="s">
        <v>381</v>
      </c>
      <c r="G167" s="34" t="s">
        <v>43</v>
      </c>
      <c r="H167" s="34" t="s">
        <v>142</v>
      </c>
      <c r="I167" s="34"/>
      <c r="J167" s="55" t="e">
        <f>SUM(J168,J173,#REF!)</f>
        <v>#REF!</v>
      </c>
      <c r="K167" s="55">
        <f>SUM(K168,K173)</f>
        <v>778497.7</v>
      </c>
      <c r="L167" s="35" t="e">
        <f>SUM(K167/J167*100)</f>
        <v>#REF!</v>
      </c>
      <c r="M167" s="35"/>
      <c r="N167" s="55">
        <f>SUM(N168,N173)</f>
        <v>1705000</v>
      </c>
      <c r="O167" s="55">
        <f>SUM(O168,O173)</f>
        <v>1705000</v>
      </c>
      <c r="P167" s="35">
        <f t="shared" ref="P167:P170" si="80">SUM(O167/N167*100)</f>
        <v>100</v>
      </c>
      <c r="Q167" s="75"/>
      <c r="R167" s="75"/>
      <c r="S167" s="75"/>
      <c r="T167" s="116">
        <f>SUM(T168+T173+T176)</f>
        <v>2388421.2199999997</v>
      </c>
      <c r="U167" s="116">
        <f>SUM(U168+U173+U176)</f>
        <v>2568350</v>
      </c>
      <c r="V167" s="116">
        <f>SUM(V168+V173+V176)</f>
        <v>3333761.11</v>
      </c>
      <c r="W167" s="56">
        <f t="shared" si="60"/>
        <v>945339.89000000013</v>
      </c>
      <c r="X167" s="56">
        <f t="shared" si="61"/>
        <v>765411.10999999987</v>
      </c>
      <c r="Y167" s="55">
        <f>SUM(Y168+Y173+Y176)</f>
        <v>2866947.21</v>
      </c>
      <c r="Z167" s="56">
        <f t="shared" si="62"/>
        <v>478525.99000000022</v>
      </c>
      <c r="AA167" s="56">
        <f t="shared" si="63"/>
        <v>298597.20999999996</v>
      </c>
      <c r="AB167" s="55">
        <f>SUM(AB168+AB173+AB176)</f>
        <v>2750169.25</v>
      </c>
      <c r="AC167" s="56">
        <f t="shared" si="64"/>
        <v>361748.03000000026</v>
      </c>
      <c r="AD167" s="56">
        <f t="shared" si="67"/>
        <v>181819.25</v>
      </c>
    </row>
    <row r="168" spans="1:30" ht="43.5" x14ac:dyDescent="0.25">
      <c r="A168" s="10"/>
      <c r="B168" s="12"/>
      <c r="C168" s="12"/>
      <c r="D168" s="12"/>
      <c r="E168" s="12"/>
      <c r="F168" s="4" t="s">
        <v>300</v>
      </c>
      <c r="G168" s="33" t="s">
        <v>28</v>
      </c>
      <c r="H168" s="34" t="s">
        <v>143</v>
      </c>
      <c r="I168" s="34"/>
      <c r="J168" s="55">
        <f>SUM(J170)</f>
        <v>500000</v>
      </c>
      <c r="K168" s="55">
        <f>SUM(K169)</f>
        <v>500000</v>
      </c>
      <c r="L168" s="35">
        <f>SUM(K168/J168*100)</f>
        <v>100</v>
      </c>
      <c r="M168" s="35"/>
      <c r="N168" s="55">
        <f>SUM(N169)</f>
        <v>1705000</v>
      </c>
      <c r="O168" s="55">
        <f>SUM(O169)</f>
        <v>1705000</v>
      </c>
      <c r="P168" s="35">
        <f t="shared" si="80"/>
        <v>100</v>
      </c>
      <c r="Q168" s="75"/>
      <c r="R168" s="75"/>
      <c r="S168" s="75"/>
      <c r="T168" s="116">
        <f>SUM(T169)</f>
        <v>1764000</v>
      </c>
      <c r="U168" s="116">
        <f>SUM(U169)</f>
        <v>1918350</v>
      </c>
      <c r="V168" s="116">
        <f>SUM(V169)</f>
        <v>2513261.11</v>
      </c>
      <c r="W168" s="56">
        <f t="shared" si="60"/>
        <v>749261.10999999987</v>
      </c>
      <c r="X168" s="56">
        <f t="shared" si="61"/>
        <v>594911.10999999987</v>
      </c>
      <c r="Y168" s="55">
        <f>SUM(Y169)</f>
        <v>2046447.21</v>
      </c>
      <c r="Z168" s="56">
        <f t="shared" si="62"/>
        <v>282447.20999999996</v>
      </c>
      <c r="AA168" s="56">
        <f t="shared" si="63"/>
        <v>128097.20999999996</v>
      </c>
      <c r="AB168" s="55">
        <f>SUM(AB169)</f>
        <v>1929669.25</v>
      </c>
      <c r="AC168" s="56">
        <f t="shared" si="64"/>
        <v>165669.25</v>
      </c>
      <c r="AD168" s="56">
        <f t="shared" si="67"/>
        <v>11319.25</v>
      </c>
    </row>
    <row r="169" spans="1:30" ht="27" customHeight="1" x14ac:dyDescent="0.25">
      <c r="A169" s="10"/>
      <c r="B169" s="12"/>
      <c r="C169" s="12"/>
      <c r="D169" s="12"/>
      <c r="E169" s="12"/>
      <c r="F169" s="44" t="s">
        <v>527</v>
      </c>
      <c r="G169" s="33"/>
      <c r="H169" s="33" t="s">
        <v>144</v>
      </c>
      <c r="I169" s="33"/>
      <c r="J169" s="56">
        <f>SUM(J170)</f>
        <v>500000</v>
      </c>
      <c r="K169" s="56">
        <f>SUM(K170)</f>
        <v>500000</v>
      </c>
      <c r="L169" s="42">
        <f>SUM(K169/J169*100)</f>
        <v>100</v>
      </c>
      <c r="M169" s="42"/>
      <c r="N169" s="56">
        <f>SUM(N170)</f>
        <v>1705000</v>
      </c>
      <c r="O169" s="56">
        <f>SUM(O170)</f>
        <v>1705000</v>
      </c>
      <c r="P169" s="42">
        <f t="shared" si="80"/>
        <v>100</v>
      </c>
      <c r="Q169" s="74"/>
      <c r="R169" s="74"/>
      <c r="S169" s="74"/>
      <c r="T169" s="117">
        <v>1764000</v>
      </c>
      <c r="U169" s="117">
        <v>1918350</v>
      </c>
      <c r="V169" s="117">
        <v>2513261.11</v>
      </c>
      <c r="W169" s="56">
        <f t="shared" si="60"/>
        <v>749261.10999999987</v>
      </c>
      <c r="X169" s="56">
        <f t="shared" si="61"/>
        <v>594911.10999999987</v>
      </c>
      <c r="Y169" s="56">
        <v>2046447.21</v>
      </c>
      <c r="Z169" s="56">
        <f t="shared" si="62"/>
        <v>282447.20999999996</v>
      </c>
      <c r="AA169" s="56">
        <f t="shared" si="63"/>
        <v>128097.20999999996</v>
      </c>
      <c r="AB169" s="56">
        <v>1929669.25</v>
      </c>
      <c r="AC169" s="56">
        <f t="shared" si="64"/>
        <v>165669.25</v>
      </c>
      <c r="AD169" s="56">
        <f t="shared" si="67"/>
        <v>11319.25</v>
      </c>
    </row>
    <row r="170" spans="1:30" ht="0.6" hidden="1" customHeight="1" x14ac:dyDescent="0.25">
      <c r="A170" s="10"/>
      <c r="B170" s="12"/>
      <c r="C170" s="12"/>
      <c r="D170" s="12"/>
      <c r="E170" s="12"/>
      <c r="F170" s="20" t="s">
        <v>67</v>
      </c>
      <c r="G170" s="33" t="s">
        <v>28</v>
      </c>
      <c r="H170" s="33" t="s">
        <v>273</v>
      </c>
      <c r="I170" s="33"/>
      <c r="J170" s="56">
        <v>500000</v>
      </c>
      <c r="K170" s="56">
        <v>500000</v>
      </c>
      <c r="L170" s="42">
        <f>SUM(K170/J170*100)</f>
        <v>100</v>
      </c>
      <c r="M170" s="42"/>
      <c r="N170" s="56">
        <v>1705000</v>
      </c>
      <c r="O170" s="56">
        <v>1705000</v>
      </c>
      <c r="P170" s="42">
        <f t="shared" si="80"/>
        <v>100</v>
      </c>
      <c r="Q170" s="74"/>
      <c r="R170" s="74"/>
      <c r="S170" s="74"/>
      <c r="T170" s="117">
        <f t="shared" si="75"/>
        <v>2205000</v>
      </c>
      <c r="U170" s="117"/>
      <c r="V170" s="117"/>
      <c r="W170" s="56">
        <f t="shared" si="60"/>
        <v>-2205000</v>
      </c>
      <c r="X170" s="56">
        <f t="shared" si="61"/>
        <v>0</v>
      </c>
      <c r="Y170" s="56"/>
      <c r="Z170" s="56">
        <f t="shared" si="62"/>
        <v>-2205000</v>
      </c>
      <c r="AA170" s="56">
        <f t="shared" si="63"/>
        <v>0</v>
      </c>
      <c r="AB170" s="56"/>
      <c r="AC170" s="56">
        <f t="shared" si="64"/>
        <v>-2205000</v>
      </c>
      <c r="AD170" s="56">
        <f t="shared" si="67"/>
        <v>0</v>
      </c>
    </row>
    <row r="171" spans="1:30" ht="26.45" hidden="1" customHeight="1" x14ac:dyDescent="0.25">
      <c r="A171" s="10"/>
      <c r="B171" s="12"/>
      <c r="C171" s="12"/>
      <c r="D171" s="12"/>
      <c r="E171" s="12"/>
      <c r="F171" s="20" t="s">
        <v>233</v>
      </c>
      <c r="G171" s="33"/>
      <c r="H171" s="33" t="s">
        <v>234</v>
      </c>
      <c r="I171" s="33"/>
      <c r="J171" s="56">
        <v>0</v>
      </c>
      <c r="K171" s="56">
        <v>0</v>
      </c>
      <c r="L171" s="42">
        <v>0</v>
      </c>
      <c r="M171" s="42"/>
      <c r="N171" s="56">
        <v>0</v>
      </c>
      <c r="O171" s="56">
        <v>0</v>
      </c>
      <c r="P171" s="42" t="e">
        <f t="shared" ref="P171" si="81">SUM(O171/N171*100)</f>
        <v>#DIV/0!</v>
      </c>
      <c r="Q171" s="74"/>
      <c r="R171" s="74"/>
      <c r="S171" s="74"/>
      <c r="T171" s="117">
        <f t="shared" si="75"/>
        <v>0</v>
      </c>
      <c r="U171" s="117"/>
      <c r="V171" s="117"/>
      <c r="W171" s="56">
        <f t="shared" si="60"/>
        <v>0</v>
      </c>
      <c r="X171" s="56">
        <f t="shared" si="61"/>
        <v>0</v>
      </c>
      <c r="Y171" s="56"/>
      <c r="Z171" s="56">
        <f t="shared" si="62"/>
        <v>0</v>
      </c>
      <c r="AA171" s="56">
        <f t="shared" si="63"/>
        <v>0</v>
      </c>
      <c r="AB171" s="56"/>
      <c r="AC171" s="56">
        <f t="shared" si="64"/>
        <v>0</v>
      </c>
      <c r="AD171" s="56">
        <f t="shared" si="67"/>
        <v>0</v>
      </c>
    </row>
    <row r="172" spans="1:30" ht="26.45" hidden="1" customHeight="1" x14ac:dyDescent="0.25">
      <c r="A172" s="10"/>
      <c r="B172" s="12"/>
      <c r="C172" s="12"/>
      <c r="D172" s="12"/>
      <c r="E172" s="12"/>
      <c r="F172" s="20" t="s">
        <v>235</v>
      </c>
      <c r="G172" s="33"/>
      <c r="H172" s="33" t="s">
        <v>236</v>
      </c>
      <c r="I172" s="33"/>
      <c r="J172" s="56"/>
      <c r="K172" s="56">
        <v>0</v>
      </c>
      <c r="L172" s="42">
        <v>0</v>
      </c>
      <c r="M172" s="42"/>
      <c r="N172" s="56">
        <v>0</v>
      </c>
      <c r="O172" s="56">
        <v>0</v>
      </c>
      <c r="P172" s="42" t="e">
        <f t="shared" ref="P172" si="82">SUM(O172/N172*100)</f>
        <v>#DIV/0!</v>
      </c>
      <c r="Q172" s="74"/>
      <c r="R172" s="74"/>
      <c r="S172" s="74"/>
      <c r="T172" s="117">
        <f t="shared" si="75"/>
        <v>0</v>
      </c>
      <c r="U172" s="117"/>
      <c r="V172" s="117"/>
      <c r="W172" s="56">
        <f t="shared" si="60"/>
        <v>0</v>
      </c>
      <c r="X172" s="56">
        <f t="shared" si="61"/>
        <v>0</v>
      </c>
      <c r="Y172" s="56"/>
      <c r="Z172" s="56">
        <f t="shared" si="62"/>
        <v>0</v>
      </c>
      <c r="AA172" s="56">
        <f t="shared" si="63"/>
        <v>0</v>
      </c>
      <c r="AB172" s="56"/>
      <c r="AC172" s="56">
        <f t="shared" si="64"/>
        <v>0</v>
      </c>
      <c r="AD172" s="56">
        <f t="shared" si="67"/>
        <v>0</v>
      </c>
    </row>
    <row r="173" spans="1:30" ht="28.5" customHeight="1" x14ac:dyDescent="0.25">
      <c r="A173" s="10"/>
      <c r="B173" s="12"/>
      <c r="C173" s="12"/>
      <c r="D173" s="12"/>
      <c r="E173" s="12"/>
      <c r="F173" s="31" t="s">
        <v>185</v>
      </c>
      <c r="G173" s="33"/>
      <c r="H173" s="34" t="s">
        <v>382</v>
      </c>
      <c r="I173" s="34"/>
      <c r="J173" s="55">
        <f>SUM(J174)</f>
        <v>278497.7</v>
      </c>
      <c r="K173" s="55">
        <f>SUM(K174)</f>
        <v>278497.7</v>
      </c>
      <c r="L173" s="35">
        <f t="shared" ref="L173:L179" si="83">SUM(K173/J173*100)</f>
        <v>100</v>
      </c>
      <c r="M173" s="35"/>
      <c r="N173" s="55">
        <v>0</v>
      </c>
      <c r="O173" s="55">
        <v>0</v>
      </c>
      <c r="P173" s="35">
        <v>0</v>
      </c>
      <c r="Q173" s="75"/>
      <c r="R173" s="75"/>
      <c r="S173" s="75"/>
      <c r="T173" s="117">
        <v>614252.88</v>
      </c>
      <c r="U173" s="117">
        <v>550000</v>
      </c>
      <c r="V173" s="117">
        <v>720500</v>
      </c>
      <c r="W173" s="56">
        <f t="shared" si="60"/>
        <v>106247.12</v>
      </c>
      <c r="X173" s="56">
        <f t="shared" si="61"/>
        <v>170500</v>
      </c>
      <c r="Y173" s="56">
        <v>720500</v>
      </c>
      <c r="Z173" s="56">
        <f t="shared" si="62"/>
        <v>106247.12</v>
      </c>
      <c r="AA173" s="56">
        <f t="shared" si="63"/>
        <v>170500</v>
      </c>
      <c r="AB173" s="56">
        <v>720500</v>
      </c>
      <c r="AC173" s="56">
        <f t="shared" si="64"/>
        <v>106247.12</v>
      </c>
      <c r="AD173" s="56">
        <f t="shared" si="67"/>
        <v>170500</v>
      </c>
    </row>
    <row r="174" spans="1:30" ht="15" hidden="1" customHeight="1" x14ac:dyDescent="0.25">
      <c r="A174" s="10"/>
      <c r="B174" s="12"/>
      <c r="C174" s="12"/>
      <c r="D174" s="12"/>
      <c r="E174" s="12"/>
      <c r="F174" s="20" t="s">
        <v>60</v>
      </c>
      <c r="G174" s="33"/>
      <c r="H174" s="33" t="s">
        <v>383</v>
      </c>
      <c r="I174" s="33"/>
      <c r="J174" s="56">
        <v>278497.7</v>
      </c>
      <c r="K174" s="56">
        <v>278497.7</v>
      </c>
      <c r="L174" s="42">
        <f t="shared" si="83"/>
        <v>100</v>
      </c>
      <c r="M174" s="42"/>
      <c r="N174" s="55">
        <v>0</v>
      </c>
      <c r="O174" s="55">
        <v>0</v>
      </c>
      <c r="P174" s="35">
        <v>0</v>
      </c>
      <c r="Q174" s="74"/>
      <c r="R174" s="74"/>
      <c r="S174" s="74"/>
      <c r="T174" s="117">
        <f t="shared" si="75"/>
        <v>278497.7</v>
      </c>
      <c r="U174" s="117"/>
      <c r="V174" s="117"/>
      <c r="W174" s="56">
        <f t="shared" si="60"/>
        <v>-278497.7</v>
      </c>
      <c r="X174" s="56">
        <f t="shared" si="61"/>
        <v>0</v>
      </c>
      <c r="Y174" s="56"/>
      <c r="Z174" s="56">
        <f t="shared" si="62"/>
        <v>-278497.7</v>
      </c>
      <c r="AA174" s="56">
        <f t="shared" si="63"/>
        <v>0</v>
      </c>
      <c r="AB174" s="56"/>
      <c r="AC174" s="56">
        <f t="shared" si="64"/>
        <v>-278497.7</v>
      </c>
      <c r="AD174" s="56">
        <f t="shared" si="67"/>
        <v>0</v>
      </c>
    </row>
    <row r="175" spans="1:30" ht="15" hidden="1" customHeight="1" x14ac:dyDescent="0.25">
      <c r="A175" s="10"/>
      <c r="B175" s="12"/>
      <c r="C175" s="12"/>
      <c r="D175" s="12"/>
      <c r="E175" s="12"/>
      <c r="F175" s="20" t="s">
        <v>256</v>
      </c>
      <c r="G175" s="33"/>
      <c r="H175" s="33"/>
      <c r="I175" s="33"/>
      <c r="J175" s="56">
        <v>200</v>
      </c>
      <c r="K175" s="56">
        <v>52.493000000000002</v>
      </c>
      <c r="L175" s="42">
        <f t="shared" si="83"/>
        <v>26.246500000000001</v>
      </c>
      <c r="M175" s="42"/>
      <c r="N175" s="55"/>
      <c r="O175" s="55"/>
      <c r="P175" s="35"/>
      <c r="Q175" s="74"/>
      <c r="R175" s="74"/>
      <c r="S175" s="74"/>
      <c r="T175" s="117"/>
      <c r="U175" s="117"/>
      <c r="V175" s="117"/>
      <c r="W175" s="56">
        <f t="shared" si="60"/>
        <v>0</v>
      </c>
      <c r="X175" s="56">
        <f t="shared" si="61"/>
        <v>0</v>
      </c>
      <c r="Y175" s="56"/>
      <c r="Z175" s="56">
        <f t="shared" si="62"/>
        <v>0</v>
      </c>
      <c r="AA175" s="56">
        <f t="shared" si="63"/>
        <v>0</v>
      </c>
      <c r="AB175" s="56"/>
      <c r="AC175" s="56">
        <f t="shared" si="64"/>
        <v>0</v>
      </c>
      <c r="AD175" s="56">
        <f t="shared" si="67"/>
        <v>0</v>
      </c>
    </row>
    <row r="176" spans="1:30" ht="21" customHeight="1" x14ac:dyDescent="0.25">
      <c r="A176" s="10"/>
      <c r="B176" s="12"/>
      <c r="C176" s="12"/>
      <c r="D176" s="12"/>
      <c r="E176" s="12"/>
      <c r="F176" s="31" t="s">
        <v>472</v>
      </c>
      <c r="G176" s="33"/>
      <c r="H176" s="34" t="s">
        <v>473</v>
      </c>
      <c r="I176" s="33"/>
      <c r="J176" s="56">
        <v>0</v>
      </c>
      <c r="K176" s="56">
        <v>0</v>
      </c>
      <c r="L176" s="42" t="e">
        <f t="shared" si="83"/>
        <v>#DIV/0!</v>
      </c>
      <c r="M176" s="42"/>
      <c r="N176" s="55"/>
      <c r="O176" s="55"/>
      <c r="P176" s="35"/>
      <c r="Q176" s="74"/>
      <c r="R176" s="74"/>
      <c r="S176" s="74"/>
      <c r="T176" s="117">
        <v>10168.34</v>
      </c>
      <c r="U176" s="117">
        <v>100000</v>
      </c>
      <c r="V176" s="117">
        <v>100000</v>
      </c>
      <c r="W176" s="56">
        <f t="shared" si="60"/>
        <v>89831.66</v>
      </c>
      <c r="X176" s="56">
        <f t="shared" si="61"/>
        <v>0</v>
      </c>
      <c r="Y176" s="56">
        <v>100000</v>
      </c>
      <c r="Z176" s="56">
        <f t="shared" si="62"/>
        <v>89831.66</v>
      </c>
      <c r="AA176" s="56">
        <f t="shared" si="63"/>
        <v>0</v>
      </c>
      <c r="AB176" s="56">
        <v>100000</v>
      </c>
      <c r="AC176" s="56">
        <f t="shared" si="64"/>
        <v>89831.66</v>
      </c>
      <c r="AD176" s="56">
        <f t="shared" si="67"/>
        <v>0</v>
      </c>
    </row>
    <row r="177" spans="1:30" ht="42" customHeight="1" x14ac:dyDescent="0.25">
      <c r="A177" s="10" t="s">
        <v>25</v>
      </c>
      <c r="B177" s="12" t="s">
        <v>32</v>
      </c>
      <c r="C177" s="12" t="s">
        <v>31</v>
      </c>
      <c r="D177" s="12"/>
      <c r="E177" s="12"/>
      <c r="F177" s="19" t="s">
        <v>301</v>
      </c>
      <c r="G177" s="34" t="s">
        <v>43</v>
      </c>
      <c r="H177" s="34" t="s">
        <v>145</v>
      </c>
      <c r="I177" s="34"/>
      <c r="J177" s="55" t="e">
        <f>SUM(J178,J185,J195,J198,J201,)</f>
        <v>#REF!</v>
      </c>
      <c r="K177" s="55" t="e">
        <f>SUM(K178,K185,K195,K198,K201,)</f>
        <v>#REF!</v>
      </c>
      <c r="L177" s="35" t="e">
        <f t="shared" si="83"/>
        <v>#REF!</v>
      </c>
      <c r="M177" s="35"/>
      <c r="N177" s="55">
        <f>SUM(N178,N185,N195,N198,)</f>
        <v>8207068.7999999998</v>
      </c>
      <c r="O177" s="55">
        <f>SUM(O178,O185,O195,O198,)</f>
        <v>8207068.7999999998</v>
      </c>
      <c r="P177" s="35">
        <f t="shared" ref="P177" si="84">SUM(O177/N177*100)</f>
        <v>100</v>
      </c>
      <c r="Q177" s="75"/>
      <c r="R177" s="75"/>
      <c r="S177" s="75"/>
      <c r="T177" s="116">
        <f>SUM(T178+T185+T195+T198+T201)</f>
        <v>88531908.019999996</v>
      </c>
      <c r="U177" s="116">
        <f>SUM(U178+U185+U195+U198+U201+U202)</f>
        <v>91416330</v>
      </c>
      <c r="V177" s="116">
        <f>SUM(V178+V185+V195+V198+V201+V202)</f>
        <v>142748473.81</v>
      </c>
      <c r="W177" s="56">
        <f t="shared" si="60"/>
        <v>54216565.790000007</v>
      </c>
      <c r="X177" s="56">
        <f t="shared" si="61"/>
        <v>51332143.810000002</v>
      </c>
      <c r="Y177" s="55">
        <f>SUM(Y178+Y185+Y195+Y198+Y201+Y202)</f>
        <v>135957000</v>
      </c>
      <c r="Z177" s="56">
        <f t="shared" si="62"/>
        <v>47425091.980000004</v>
      </c>
      <c r="AA177" s="56">
        <f t="shared" si="63"/>
        <v>44540670</v>
      </c>
      <c r="AB177" s="55">
        <f>SUM(AB178+AB185+AB195+AB198+AB201+AB202)</f>
        <v>135887000</v>
      </c>
      <c r="AC177" s="56">
        <f t="shared" si="64"/>
        <v>47355091.980000004</v>
      </c>
      <c r="AD177" s="56">
        <f t="shared" si="67"/>
        <v>44470670</v>
      </c>
    </row>
    <row r="178" spans="1:30" ht="42" customHeight="1" x14ac:dyDescent="0.25">
      <c r="A178" s="7" t="s">
        <v>26</v>
      </c>
      <c r="B178" s="6">
        <v>977</v>
      </c>
      <c r="C178" s="8" t="s">
        <v>31</v>
      </c>
      <c r="D178" s="6"/>
      <c r="E178" s="6"/>
      <c r="F178" s="4" t="s">
        <v>302</v>
      </c>
      <c r="G178" s="34" t="s">
        <v>43</v>
      </c>
      <c r="H178" s="34" t="s">
        <v>146</v>
      </c>
      <c r="I178" s="34"/>
      <c r="J178" s="55" t="e">
        <f>SUM(#REF!,J181)</f>
        <v>#REF!</v>
      </c>
      <c r="K178" s="55" t="e">
        <f>SUM(#REF!,K181)</f>
        <v>#REF!</v>
      </c>
      <c r="L178" s="35" t="e">
        <f t="shared" si="83"/>
        <v>#REF!</v>
      </c>
      <c r="M178" s="35"/>
      <c r="N178" s="55">
        <f>SUM(N179:N183)</f>
        <v>0</v>
      </c>
      <c r="O178" s="55">
        <f>SUM(O179:O183)</f>
        <v>0</v>
      </c>
      <c r="P178" s="35">
        <v>0</v>
      </c>
      <c r="Q178" s="74"/>
      <c r="R178" s="74"/>
      <c r="S178" s="74"/>
      <c r="T178" s="116">
        <f>SUM(T181:T184)</f>
        <v>66850</v>
      </c>
      <c r="U178" s="116">
        <f>SUM(U181+U184)</f>
        <v>86000</v>
      </c>
      <c r="V178" s="116">
        <f>SUM(V179+V181+V184)</f>
        <v>120000</v>
      </c>
      <c r="W178" s="56">
        <f t="shared" si="60"/>
        <v>53150</v>
      </c>
      <c r="X178" s="56">
        <f t="shared" si="61"/>
        <v>34000</v>
      </c>
      <c r="Y178" s="55">
        <f>SUM(Y179+Y181+Y184)</f>
        <v>120000</v>
      </c>
      <c r="Z178" s="56">
        <f t="shared" si="62"/>
        <v>53150</v>
      </c>
      <c r="AA178" s="56">
        <f t="shared" si="63"/>
        <v>34000</v>
      </c>
      <c r="AB178" s="55">
        <f>SUM(AB179+AB181+AB184)</f>
        <v>120000</v>
      </c>
      <c r="AC178" s="56">
        <f t="shared" si="64"/>
        <v>53150</v>
      </c>
      <c r="AD178" s="56">
        <f t="shared" si="67"/>
        <v>34000</v>
      </c>
    </row>
    <row r="179" spans="1:30" ht="15" customHeight="1" x14ac:dyDescent="0.25">
      <c r="A179" s="7"/>
      <c r="B179" s="6"/>
      <c r="C179" s="8"/>
      <c r="D179" s="6"/>
      <c r="E179" s="6"/>
      <c r="F179" s="20" t="s">
        <v>57</v>
      </c>
      <c r="G179" s="33" t="s">
        <v>32</v>
      </c>
      <c r="H179" s="33" t="s">
        <v>147</v>
      </c>
      <c r="I179" s="33"/>
      <c r="J179" s="56">
        <v>0</v>
      </c>
      <c r="K179" s="56">
        <v>0</v>
      </c>
      <c r="L179" s="42" t="e">
        <f t="shared" si="83"/>
        <v>#DIV/0!</v>
      </c>
      <c r="M179" s="42"/>
      <c r="N179" s="56">
        <v>0</v>
      </c>
      <c r="O179" s="56">
        <v>0</v>
      </c>
      <c r="P179" s="35">
        <v>0</v>
      </c>
      <c r="Q179" s="74"/>
      <c r="R179" s="74"/>
      <c r="S179" s="74"/>
      <c r="T179" s="117">
        <f t="shared" ref="T179:T183" si="85">SUM(K179,O179)</f>
        <v>0</v>
      </c>
      <c r="U179" s="117">
        <v>0</v>
      </c>
      <c r="V179" s="117">
        <v>50000</v>
      </c>
      <c r="W179" s="56">
        <f t="shared" si="60"/>
        <v>50000</v>
      </c>
      <c r="X179" s="56">
        <f t="shared" si="61"/>
        <v>50000</v>
      </c>
      <c r="Y179" s="56">
        <v>50000</v>
      </c>
      <c r="Z179" s="56">
        <f t="shared" si="62"/>
        <v>50000</v>
      </c>
      <c r="AA179" s="56">
        <f t="shared" si="63"/>
        <v>50000</v>
      </c>
      <c r="AB179" s="56">
        <v>50000</v>
      </c>
      <c r="AC179" s="56">
        <f t="shared" si="64"/>
        <v>50000</v>
      </c>
      <c r="AD179" s="56">
        <f t="shared" si="67"/>
        <v>50000</v>
      </c>
    </row>
    <row r="180" spans="1:30" ht="22.5" hidden="1" customHeight="1" x14ac:dyDescent="0.25">
      <c r="A180" s="7"/>
      <c r="B180" s="6"/>
      <c r="C180" s="8"/>
      <c r="D180" s="6"/>
      <c r="E180" s="6"/>
      <c r="F180" s="20" t="s">
        <v>237</v>
      </c>
      <c r="G180" s="33"/>
      <c r="H180" s="33" t="s">
        <v>238</v>
      </c>
      <c r="I180" s="33"/>
      <c r="J180" s="56">
        <v>0</v>
      </c>
      <c r="K180" s="56">
        <v>0</v>
      </c>
      <c r="L180" s="42">
        <v>0</v>
      </c>
      <c r="M180" s="42"/>
      <c r="N180" s="56">
        <v>0</v>
      </c>
      <c r="O180" s="56">
        <v>0</v>
      </c>
      <c r="P180" s="42">
        <v>0</v>
      </c>
      <c r="Q180" s="74"/>
      <c r="R180" s="74"/>
      <c r="S180" s="74"/>
      <c r="T180" s="117">
        <f t="shared" si="85"/>
        <v>0</v>
      </c>
      <c r="U180" s="117"/>
      <c r="V180" s="117"/>
      <c r="W180" s="56">
        <f t="shared" si="60"/>
        <v>0</v>
      </c>
      <c r="X180" s="56">
        <f t="shared" si="61"/>
        <v>0</v>
      </c>
      <c r="Y180" s="56"/>
      <c r="Z180" s="56">
        <f t="shared" si="62"/>
        <v>0</v>
      </c>
      <c r="AA180" s="56">
        <f t="shared" si="63"/>
        <v>0</v>
      </c>
      <c r="AB180" s="56"/>
      <c r="AC180" s="56">
        <f t="shared" si="64"/>
        <v>0</v>
      </c>
      <c r="AD180" s="56">
        <f t="shared" si="67"/>
        <v>0</v>
      </c>
    </row>
    <row r="181" spans="1:30" ht="25.5" customHeight="1" x14ac:dyDescent="0.25">
      <c r="A181" s="7"/>
      <c r="B181" s="6"/>
      <c r="C181" s="8"/>
      <c r="D181" s="6"/>
      <c r="E181" s="6"/>
      <c r="F181" s="40" t="s">
        <v>186</v>
      </c>
      <c r="G181" s="33"/>
      <c r="H181" s="33" t="s">
        <v>148</v>
      </c>
      <c r="I181" s="33"/>
      <c r="J181" s="56">
        <f>SUM(J182)</f>
        <v>20000</v>
      </c>
      <c r="K181" s="56">
        <f>SUM(K182)</f>
        <v>20000</v>
      </c>
      <c r="L181" s="42">
        <f>SUM(K181/J181*100)</f>
        <v>100</v>
      </c>
      <c r="M181" s="42"/>
      <c r="N181" s="56">
        <v>0</v>
      </c>
      <c r="O181" s="56">
        <v>0</v>
      </c>
      <c r="P181" s="35">
        <v>0</v>
      </c>
      <c r="Q181" s="74"/>
      <c r="R181" s="74"/>
      <c r="S181" s="74"/>
      <c r="T181" s="117">
        <v>16850</v>
      </c>
      <c r="U181" s="117">
        <v>36000</v>
      </c>
      <c r="V181" s="117">
        <v>20000</v>
      </c>
      <c r="W181" s="56">
        <f t="shared" si="60"/>
        <v>3150</v>
      </c>
      <c r="X181" s="56">
        <f t="shared" si="61"/>
        <v>-16000</v>
      </c>
      <c r="Y181" s="56">
        <v>20000</v>
      </c>
      <c r="Z181" s="56">
        <f t="shared" si="62"/>
        <v>3150</v>
      </c>
      <c r="AA181" s="56">
        <f t="shared" si="63"/>
        <v>-16000</v>
      </c>
      <c r="AB181" s="56">
        <v>20000</v>
      </c>
      <c r="AC181" s="56">
        <f t="shared" si="64"/>
        <v>3150</v>
      </c>
      <c r="AD181" s="56">
        <f t="shared" si="67"/>
        <v>-16000</v>
      </c>
    </row>
    <row r="182" spans="1:30" ht="17.25" hidden="1" customHeight="1" x14ac:dyDescent="0.25">
      <c r="A182" s="7"/>
      <c r="B182" s="6"/>
      <c r="C182" s="8"/>
      <c r="D182" s="6"/>
      <c r="E182" s="6"/>
      <c r="F182" s="20" t="s">
        <v>58</v>
      </c>
      <c r="G182" s="33" t="s">
        <v>32</v>
      </c>
      <c r="H182" s="33" t="s">
        <v>187</v>
      </c>
      <c r="I182" s="33"/>
      <c r="J182" s="56">
        <v>20000</v>
      </c>
      <c r="K182" s="56">
        <v>20000</v>
      </c>
      <c r="L182" s="42">
        <f>SUM(K182/J182*100)</f>
        <v>100</v>
      </c>
      <c r="M182" s="42"/>
      <c r="N182" s="56">
        <v>0</v>
      </c>
      <c r="O182" s="56">
        <v>0</v>
      </c>
      <c r="P182" s="35">
        <v>0</v>
      </c>
      <c r="Q182" s="74"/>
      <c r="R182" s="74"/>
      <c r="S182" s="74"/>
      <c r="T182" s="117">
        <v>0</v>
      </c>
      <c r="U182" s="117"/>
      <c r="V182" s="117"/>
      <c r="W182" s="56">
        <f t="shared" si="60"/>
        <v>0</v>
      </c>
      <c r="X182" s="56">
        <f t="shared" si="61"/>
        <v>0</v>
      </c>
      <c r="Y182" s="56"/>
      <c r="Z182" s="56">
        <f t="shared" si="62"/>
        <v>0</v>
      </c>
      <c r="AA182" s="56">
        <f t="shared" si="63"/>
        <v>0</v>
      </c>
      <c r="AB182" s="56"/>
      <c r="AC182" s="56">
        <f t="shared" si="64"/>
        <v>0</v>
      </c>
      <c r="AD182" s="56">
        <f t="shared" si="67"/>
        <v>0</v>
      </c>
    </row>
    <row r="183" spans="1:30" ht="14.25" hidden="1" customHeight="1" x14ac:dyDescent="0.25">
      <c r="A183" s="7"/>
      <c r="B183" s="6"/>
      <c r="C183" s="8"/>
      <c r="D183" s="6"/>
      <c r="E183" s="6"/>
      <c r="F183" s="20" t="s">
        <v>239</v>
      </c>
      <c r="G183" s="33" t="s">
        <v>32</v>
      </c>
      <c r="H183" s="33" t="s">
        <v>240</v>
      </c>
      <c r="I183" s="33"/>
      <c r="J183" s="56">
        <v>0</v>
      </c>
      <c r="K183" s="56">
        <v>0</v>
      </c>
      <c r="L183" s="56">
        <v>0</v>
      </c>
      <c r="M183" s="56"/>
      <c r="N183" s="56">
        <v>0</v>
      </c>
      <c r="O183" s="56">
        <v>0</v>
      </c>
      <c r="P183" s="56">
        <v>0</v>
      </c>
      <c r="Q183" s="74"/>
      <c r="R183" s="74"/>
      <c r="S183" s="74"/>
      <c r="T183" s="117">
        <f t="shared" si="85"/>
        <v>0</v>
      </c>
      <c r="U183" s="126"/>
      <c r="V183" s="126"/>
      <c r="W183" s="56">
        <f t="shared" si="60"/>
        <v>0</v>
      </c>
      <c r="X183" s="56">
        <f t="shared" si="61"/>
        <v>0</v>
      </c>
      <c r="Y183" s="92"/>
      <c r="Z183" s="56">
        <f t="shared" si="62"/>
        <v>0</v>
      </c>
      <c r="AA183" s="56">
        <f t="shared" si="63"/>
        <v>0</v>
      </c>
      <c r="AB183" s="92"/>
      <c r="AC183" s="56">
        <f t="shared" si="64"/>
        <v>0</v>
      </c>
      <c r="AD183" s="56">
        <f t="shared" si="67"/>
        <v>0</v>
      </c>
    </row>
    <row r="184" spans="1:30" ht="32.25" customHeight="1" thickBot="1" x14ac:dyDescent="0.3">
      <c r="A184" s="7"/>
      <c r="B184" s="6"/>
      <c r="C184" s="8"/>
      <c r="D184" s="6"/>
      <c r="E184" s="6"/>
      <c r="F184" s="40" t="s">
        <v>479</v>
      </c>
      <c r="G184" s="33" t="s">
        <v>32</v>
      </c>
      <c r="H184" s="33" t="s">
        <v>480</v>
      </c>
      <c r="I184" s="33"/>
      <c r="J184" s="56"/>
      <c r="K184" s="56"/>
      <c r="L184" s="56"/>
      <c r="M184" s="56"/>
      <c r="N184" s="56">
        <v>0</v>
      </c>
      <c r="O184" s="56"/>
      <c r="P184" s="56"/>
      <c r="Q184" s="74"/>
      <c r="R184" s="74"/>
      <c r="S184" s="74"/>
      <c r="T184" s="117">
        <v>50000</v>
      </c>
      <c r="U184" s="117">
        <v>50000</v>
      </c>
      <c r="V184" s="120">
        <v>50000</v>
      </c>
      <c r="W184" s="56">
        <f t="shared" si="60"/>
        <v>0</v>
      </c>
      <c r="X184" s="56">
        <f t="shared" si="61"/>
        <v>0</v>
      </c>
      <c r="Y184" s="72">
        <v>50000</v>
      </c>
      <c r="Z184" s="56">
        <f t="shared" si="62"/>
        <v>0</v>
      </c>
      <c r="AA184" s="56">
        <f t="shared" si="63"/>
        <v>0</v>
      </c>
      <c r="AB184" s="72">
        <v>50000</v>
      </c>
      <c r="AC184" s="56">
        <f t="shared" si="64"/>
        <v>0</v>
      </c>
      <c r="AD184" s="56">
        <f t="shared" si="67"/>
        <v>0</v>
      </c>
    </row>
    <row r="185" spans="1:30" ht="36" customHeight="1" thickBot="1" x14ac:dyDescent="0.3">
      <c r="A185" s="7"/>
      <c r="B185" s="6"/>
      <c r="C185" s="8"/>
      <c r="D185" s="6"/>
      <c r="E185" s="6"/>
      <c r="F185" s="51" t="s">
        <v>303</v>
      </c>
      <c r="G185" s="33"/>
      <c r="H185" s="34" t="s">
        <v>150</v>
      </c>
      <c r="I185" s="34"/>
      <c r="J185" s="55">
        <f>SUM(J186,J189,J193)</f>
        <v>14987146.610000001</v>
      </c>
      <c r="K185" s="55">
        <f>SUM(K186,K189,K193)</f>
        <v>14987146.610000001</v>
      </c>
      <c r="L185" s="35">
        <f>SUM(K185/J185*100)</f>
        <v>100</v>
      </c>
      <c r="M185" s="35"/>
      <c r="N185" s="55">
        <f>SUM(N186,N189)</f>
        <v>8207068.7999999998</v>
      </c>
      <c r="O185" s="55">
        <f>SUM(O186,O189)</f>
        <v>8207068.7999999998</v>
      </c>
      <c r="P185" s="35">
        <f t="shared" ref="P185:P190" si="86">SUM(O185/N185*100)</f>
        <v>100</v>
      </c>
      <c r="Q185" s="75"/>
      <c r="R185" s="75"/>
      <c r="S185" s="75"/>
      <c r="T185" s="116">
        <f>SUM(T186+T189+T193+T194)</f>
        <v>61497380.759999998</v>
      </c>
      <c r="U185" s="116">
        <f>SUM(U186+U189+U193+U194)</f>
        <v>62223300</v>
      </c>
      <c r="V185" s="116">
        <f>SUM(V186+V189+V193+V194)</f>
        <v>99025000</v>
      </c>
      <c r="W185" s="56">
        <f t="shared" si="60"/>
        <v>37527619.240000002</v>
      </c>
      <c r="X185" s="56">
        <f t="shared" si="61"/>
        <v>36801700</v>
      </c>
      <c r="Y185" s="55">
        <f>SUM(Y186+Y189+Y193+Y194)</f>
        <v>99025000</v>
      </c>
      <c r="Z185" s="56">
        <f t="shared" si="62"/>
        <v>37527619.240000002</v>
      </c>
      <c r="AA185" s="56">
        <f t="shared" si="63"/>
        <v>36801700</v>
      </c>
      <c r="AB185" s="55">
        <f>SUM(AB186+AB189+AB193+AB194)</f>
        <v>99025000</v>
      </c>
      <c r="AC185" s="56">
        <f t="shared" si="64"/>
        <v>37527619.240000002</v>
      </c>
      <c r="AD185" s="56">
        <f t="shared" si="67"/>
        <v>36801700</v>
      </c>
    </row>
    <row r="186" spans="1:30" ht="0.75" customHeight="1" thickBot="1" x14ac:dyDescent="0.3">
      <c r="A186" s="7"/>
      <c r="B186" s="6"/>
      <c r="C186" s="8"/>
      <c r="D186" s="6"/>
      <c r="E186" s="6"/>
      <c r="F186" s="53" t="s">
        <v>188</v>
      </c>
      <c r="G186" s="33"/>
      <c r="H186" s="33" t="s">
        <v>151</v>
      </c>
      <c r="I186" s="33"/>
      <c r="J186" s="56">
        <f>SUM(J187:J188)</f>
        <v>6392563.6399999997</v>
      </c>
      <c r="K186" s="56">
        <f>SUM(K187:K188)</f>
        <v>6392563.6399999997</v>
      </c>
      <c r="L186" s="42">
        <f>SUM(K186/J186*100)</f>
        <v>100</v>
      </c>
      <c r="M186" s="42"/>
      <c r="N186" s="56">
        <v>0</v>
      </c>
      <c r="O186" s="56">
        <v>0</v>
      </c>
      <c r="P186" s="35">
        <v>0</v>
      </c>
      <c r="Q186" s="74"/>
      <c r="R186" s="74"/>
      <c r="S186" s="74"/>
      <c r="T186" s="117"/>
      <c r="U186" s="117">
        <v>0</v>
      </c>
      <c r="V186" s="117">
        <v>0</v>
      </c>
      <c r="W186" s="56">
        <f t="shared" si="60"/>
        <v>0</v>
      </c>
      <c r="X186" s="56">
        <f t="shared" si="61"/>
        <v>0</v>
      </c>
      <c r="Y186" s="56">
        <v>0</v>
      </c>
      <c r="Z186" s="56">
        <f t="shared" si="62"/>
        <v>0</v>
      </c>
      <c r="AA186" s="56">
        <f t="shared" si="63"/>
        <v>0</v>
      </c>
      <c r="AB186" s="56">
        <v>0</v>
      </c>
      <c r="AC186" s="56">
        <f t="shared" si="64"/>
        <v>0</v>
      </c>
      <c r="AD186" s="56">
        <f t="shared" si="67"/>
        <v>0</v>
      </c>
    </row>
    <row r="187" spans="1:30" ht="27.6" hidden="1" customHeight="1" thickBot="1" x14ac:dyDescent="0.3">
      <c r="A187" s="7"/>
      <c r="B187" s="6"/>
      <c r="C187" s="8"/>
      <c r="D187" s="6"/>
      <c r="E187" s="6"/>
      <c r="F187" s="50" t="s">
        <v>149</v>
      </c>
      <c r="G187" s="33"/>
      <c r="H187" s="33" t="s">
        <v>152</v>
      </c>
      <c r="I187" s="33"/>
      <c r="J187" s="58">
        <v>6106259.9699999997</v>
      </c>
      <c r="K187" s="58">
        <v>6106259.9699999997</v>
      </c>
      <c r="L187" s="42">
        <f>SUM(K187/J187*100)</f>
        <v>100</v>
      </c>
      <c r="M187" s="42"/>
      <c r="N187" s="56">
        <v>0</v>
      </c>
      <c r="O187" s="56">
        <v>0</v>
      </c>
      <c r="P187" s="35">
        <v>0</v>
      </c>
      <c r="Q187" s="74"/>
      <c r="R187" s="74"/>
      <c r="S187" s="74"/>
      <c r="T187" s="117">
        <f t="shared" ref="T187:T199" si="87">SUM(K187,O187)</f>
        <v>6106259.9699999997</v>
      </c>
      <c r="U187" s="117"/>
      <c r="V187" s="117"/>
      <c r="W187" s="56">
        <f t="shared" si="60"/>
        <v>-6106259.9699999997</v>
      </c>
      <c r="X187" s="56">
        <f t="shared" si="61"/>
        <v>0</v>
      </c>
      <c r="Y187" s="56"/>
      <c r="Z187" s="56">
        <f t="shared" si="62"/>
        <v>-6106259.9699999997</v>
      </c>
      <c r="AA187" s="56">
        <f t="shared" si="63"/>
        <v>0</v>
      </c>
      <c r="AB187" s="56"/>
      <c r="AC187" s="56">
        <f t="shared" si="64"/>
        <v>-6106259.9699999997</v>
      </c>
      <c r="AD187" s="56">
        <f t="shared" si="67"/>
        <v>0</v>
      </c>
    </row>
    <row r="188" spans="1:30" ht="15" hidden="1" customHeight="1" thickBot="1" x14ac:dyDescent="0.3">
      <c r="A188" s="7"/>
      <c r="B188" s="6"/>
      <c r="C188" s="8"/>
      <c r="D188" s="6"/>
      <c r="E188" s="6"/>
      <c r="F188" s="50" t="s">
        <v>304</v>
      </c>
      <c r="G188" s="33"/>
      <c r="H188" s="33" t="s">
        <v>384</v>
      </c>
      <c r="I188" s="33"/>
      <c r="J188" s="58">
        <v>286303.67</v>
      </c>
      <c r="K188" s="58">
        <v>286303.67</v>
      </c>
      <c r="L188" s="42">
        <f>SUM(K188/J188*100)</f>
        <v>100</v>
      </c>
      <c r="M188" s="42"/>
      <c r="N188" s="56"/>
      <c r="O188" s="56"/>
      <c r="P188" s="35"/>
      <c r="Q188" s="74"/>
      <c r="R188" s="74"/>
      <c r="S188" s="74"/>
      <c r="T188" s="117">
        <f t="shared" si="87"/>
        <v>286303.67</v>
      </c>
      <c r="U188" s="117"/>
      <c r="V188" s="117"/>
      <c r="W188" s="56">
        <f t="shared" si="60"/>
        <v>-286303.67</v>
      </c>
      <c r="X188" s="56">
        <f t="shared" si="61"/>
        <v>0</v>
      </c>
      <c r="Y188" s="56"/>
      <c r="Z188" s="56">
        <f t="shared" si="62"/>
        <v>-286303.67</v>
      </c>
      <c r="AA188" s="56">
        <f t="shared" si="63"/>
        <v>0</v>
      </c>
      <c r="AB188" s="56"/>
      <c r="AC188" s="56">
        <f t="shared" si="64"/>
        <v>-286303.67</v>
      </c>
      <c r="AD188" s="56">
        <f t="shared" si="67"/>
        <v>0</v>
      </c>
    </row>
    <row r="189" spans="1:30" ht="40.15" customHeight="1" thickBot="1" x14ac:dyDescent="0.3">
      <c r="A189" s="7"/>
      <c r="B189" s="6"/>
      <c r="C189" s="8"/>
      <c r="D189" s="6"/>
      <c r="E189" s="6"/>
      <c r="F189" s="49" t="s">
        <v>189</v>
      </c>
      <c r="G189" s="33"/>
      <c r="H189" s="33" t="s">
        <v>153</v>
      </c>
      <c r="I189" s="33"/>
      <c r="J189" s="56">
        <f>SUM(J190:J192)</f>
        <v>8285920.4800000004</v>
      </c>
      <c r="K189" s="56">
        <f>SUM(K190:K192)</f>
        <v>8285920.4800000004</v>
      </c>
      <c r="L189" s="42">
        <f>SUM(K189/J189*100)</f>
        <v>100</v>
      </c>
      <c r="M189" s="42"/>
      <c r="N189" s="56">
        <f>SUM(N190)</f>
        <v>8207068.7999999998</v>
      </c>
      <c r="O189" s="56">
        <f>SUM(O190)</f>
        <v>8207068.7999999998</v>
      </c>
      <c r="P189" s="42">
        <f t="shared" si="86"/>
        <v>100</v>
      </c>
      <c r="Q189" s="74"/>
      <c r="R189" s="74"/>
      <c r="S189" s="74"/>
      <c r="T189" s="117">
        <v>20699800</v>
      </c>
      <c r="U189" s="117">
        <v>17412300</v>
      </c>
      <c r="V189" s="117">
        <v>0</v>
      </c>
      <c r="W189" s="56">
        <f t="shared" si="60"/>
        <v>-20699800</v>
      </c>
      <c r="X189" s="56">
        <f t="shared" si="61"/>
        <v>-17412300</v>
      </c>
      <c r="Y189" s="56">
        <v>0</v>
      </c>
      <c r="Z189" s="56">
        <f t="shared" si="62"/>
        <v>-20699800</v>
      </c>
      <c r="AA189" s="56">
        <f t="shared" si="63"/>
        <v>-17412300</v>
      </c>
      <c r="AB189" s="56">
        <v>0</v>
      </c>
      <c r="AC189" s="56">
        <f t="shared" si="64"/>
        <v>-20699800</v>
      </c>
      <c r="AD189" s="56">
        <f t="shared" si="67"/>
        <v>-17412300</v>
      </c>
    </row>
    <row r="190" spans="1:30" ht="23.45" hidden="1" customHeight="1" thickBot="1" x14ac:dyDescent="0.3">
      <c r="A190" s="7"/>
      <c r="B190" s="6"/>
      <c r="C190" s="8"/>
      <c r="D190" s="6"/>
      <c r="E190" s="6"/>
      <c r="F190" s="50" t="s">
        <v>89</v>
      </c>
      <c r="G190" s="33"/>
      <c r="H190" s="33" t="s">
        <v>274</v>
      </c>
      <c r="I190" s="33"/>
      <c r="J190" s="58">
        <v>0</v>
      </c>
      <c r="K190" s="58">
        <v>0</v>
      </c>
      <c r="L190" s="42">
        <v>0</v>
      </c>
      <c r="M190" s="42"/>
      <c r="N190" s="58">
        <v>8207068.7999999998</v>
      </c>
      <c r="O190" s="58">
        <v>8207068.7999999998</v>
      </c>
      <c r="P190" s="42">
        <f t="shared" si="86"/>
        <v>100</v>
      </c>
      <c r="Q190" s="74"/>
      <c r="R190" s="74"/>
      <c r="S190" s="74"/>
      <c r="T190" s="56">
        <f t="shared" si="87"/>
        <v>8207068.7999999998</v>
      </c>
      <c r="U190" s="56"/>
      <c r="V190" s="117"/>
      <c r="W190" s="56">
        <f t="shared" si="60"/>
        <v>-8207068.7999999998</v>
      </c>
      <c r="X190" s="56">
        <f t="shared" si="61"/>
        <v>0</v>
      </c>
      <c r="Y190" s="56"/>
      <c r="Z190" s="56">
        <f t="shared" si="62"/>
        <v>-8207068.7999999998</v>
      </c>
      <c r="AA190" s="56">
        <f t="shared" si="63"/>
        <v>0</v>
      </c>
      <c r="AB190" s="56"/>
      <c r="AC190" s="56">
        <f t="shared" si="64"/>
        <v>-8207068.7999999998</v>
      </c>
      <c r="AD190" s="56">
        <f t="shared" si="67"/>
        <v>0</v>
      </c>
    </row>
    <row r="191" spans="1:30" ht="21.6" hidden="1" customHeight="1" thickBot="1" x14ac:dyDescent="0.3">
      <c r="A191" s="7"/>
      <c r="B191" s="6"/>
      <c r="C191" s="8"/>
      <c r="D191" s="6"/>
      <c r="E191" s="6"/>
      <c r="F191" s="50" t="s">
        <v>90</v>
      </c>
      <c r="G191" s="33"/>
      <c r="H191" s="33" t="s">
        <v>154</v>
      </c>
      <c r="I191" s="33"/>
      <c r="J191" s="58">
        <v>4964368</v>
      </c>
      <c r="K191" s="58">
        <v>4964368</v>
      </c>
      <c r="L191" s="42">
        <f t="shared" ref="L191:L199" si="88">SUM(K191/J191*100)</f>
        <v>100</v>
      </c>
      <c r="M191" s="42"/>
      <c r="N191" s="56">
        <v>0</v>
      </c>
      <c r="O191" s="56">
        <v>0</v>
      </c>
      <c r="P191" s="42">
        <v>0</v>
      </c>
      <c r="Q191" s="74"/>
      <c r="R191" s="74"/>
      <c r="S191" s="74"/>
      <c r="T191" s="56">
        <f t="shared" si="87"/>
        <v>4964368</v>
      </c>
      <c r="U191" s="56"/>
      <c r="V191" s="117"/>
      <c r="W191" s="56">
        <f t="shared" si="60"/>
        <v>-4964368</v>
      </c>
      <c r="X191" s="56">
        <f t="shared" si="61"/>
        <v>0</v>
      </c>
      <c r="Y191" s="56"/>
      <c r="Z191" s="56">
        <f t="shared" si="62"/>
        <v>-4964368</v>
      </c>
      <c r="AA191" s="56">
        <f t="shared" si="63"/>
        <v>0</v>
      </c>
      <c r="AB191" s="56"/>
      <c r="AC191" s="56">
        <f t="shared" si="64"/>
        <v>-4964368</v>
      </c>
      <c r="AD191" s="56">
        <f t="shared" si="67"/>
        <v>0</v>
      </c>
    </row>
    <row r="192" spans="1:30" ht="4.1500000000000004" hidden="1" customHeight="1" x14ac:dyDescent="0.25">
      <c r="A192" s="7"/>
      <c r="B192" s="6"/>
      <c r="C192" s="8"/>
      <c r="D192" s="6"/>
      <c r="E192" s="6"/>
      <c r="F192" s="77" t="s">
        <v>276</v>
      </c>
      <c r="G192" s="33"/>
      <c r="H192" s="33" t="s">
        <v>277</v>
      </c>
      <c r="I192" s="33"/>
      <c r="J192" s="58">
        <v>3321552.48</v>
      </c>
      <c r="K192" s="58">
        <v>3321552.48</v>
      </c>
      <c r="L192" s="42">
        <f t="shared" si="88"/>
        <v>100</v>
      </c>
      <c r="M192" s="42"/>
      <c r="N192" s="56"/>
      <c r="O192" s="56"/>
      <c r="P192" s="42"/>
      <c r="Q192" s="74"/>
      <c r="R192" s="74"/>
      <c r="S192" s="74"/>
      <c r="T192" s="56">
        <f t="shared" si="87"/>
        <v>3321552.48</v>
      </c>
      <c r="U192" s="56"/>
      <c r="V192" s="117"/>
      <c r="W192" s="56">
        <f t="shared" si="60"/>
        <v>-3321552.48</v>
      </c>
      <c r="X192" s="56">
        <f t="shared" si="61"/>
        <v>0</v>
      </c>
      <c r="Y192" s="56"/>
      <c r="Z192" s="56">
        <f t="shared" si="62"/>
        <v>-3321552.48</v>
      </c>
      <c r="AA192" s="56">
        <f t="shared" si="63"/>
        <v>0</v>
      </c>
      <c r="AB192" s="56"/>
      <c r="AC192" s="56">
        <f t="shared" si="64"/>
        <v>-3321552.48</v>
      </c>
      <c r="AD192" s="56">
        <f t="shared" si="67"/>
        <v>0</v>
      </c>
    </row>
    <row r="193" spans="1:30" ht="27" customHeight="1" x14ac:dyDescent="0.25">
      <c r="A193" s="7"/>
      <c r="B193" s="6"/>
      <c r="C193" s="8"/>
      <c r="D193" s="6"/>
      <c r="E193" s="6"/>
      <c r="F193" s="76" t="s">
        <v>268</v>
      </c>
      <c r="G193" s="33"/>
      <c r="H193" s="33" t="s">
        <v>269</v>
      </c>
      <c r="I193" s="33"/>
      <c r="J193" s="56">
        <f>SUM(J194)</f>
        <v>308662.49</v>
      </c>
      <c r="K193" s="58">
        <f>SUM(K194)</f>
        <v>308662.49</v>
      </c>
      <c r="L193" s="42">
        <f t="shared" si="88"/>
        <v>100</v>
      </c>
      <c r="M193" s="42"/>
      <c r="N193" s="56"/>
      <c r="O193" s="56"/>
      <c r="P193" s="42"/>
      <c r="Q193" s="74"/>
      <c r="R193" s="74"/>
      <c r="S193" s="74"/>
      <c r="T193" s="117">
        <v>16051.57</v>
      </c>
      <c r="U193" s="117">
        <v>0</v>
      </c>
      <c r="V193" s="117">
        <v>100000</v>
      </c>
      <c r="W193" s="56">
        <f t="shared" si="60"/>
        <v>83948.43</v>
      </c>
      <c r="X193" s="56">
        <f t="shared" si="61"/>
        <v>100000</v>
      </c>
      <c r="Y193" s="56">
        <v>100000</v>
      </c>
      <c r="Z193" s="56">
        <f t="shared" si="62"/>
        <v>83948.43</v>
      </c>
      <c r="AA193" s="56">
        <f t="shared" si="63"/>
        <v>100000</v>
      </c>
      <c r="AB193" s="56">
        <v>100000</v>
      </c>
      <c r="AC193" s="56">
        <f t="shared" si="64"/>
        <v>83948.43</v>
      </c>
      <c r="AD193" s="56">
        <f t="shared" si="67"/>
        <v>100000</v>
      </c>
    </row>
    <row r="194" spans="1:30" ht="30.75" customHeight="1" x14ac:dyDescent="0.25">
      <c r="A194" s="7"/>
      <c r="B194" s="6"/>
      <c r="C194" s="8"/>
      <c r="D194" s="6"/>
      <c r="E194" s="6"/>
      <c r="F194" s="76" t="s">
        <v>481</v>
      </c>
      <c r="G194" s="61"/>
      <c r="H194" s="62" t="s">
        <v>482</v>
      </c>
      <c r="I194" s="62"/>
      <c r="J194" s="56">
        <v>308662.49</v>
      </c>
      <c r="K194" s="58">
        <v>308662.49</v>
      </c>
      <c r="L194" s="42">
        <f t="shared" si="88"/>
        <v>100</v>
      </c>
      <c r="M194" s="42"/>
      <c r="N194" s="56"/>
      <c r="O194" s="56"/>
      <c r="P194" s="42"/>
      <c r="Q194" s="74"/>
      <c r="R194" s="74"/>
      <c r="S194" s="74"/>
      <c r="T194" s="117">
        <v>40781529.189999998</v>
      </c>
      <c r="U194" s="117">
        <v>44811000</v>
      </c>
      <c r="V194" s="117">
        <v>98925000</v>
      </c>
      <c r="W194" s="56">
        <f t="shared" si="60"/>
        <v>58143470.810000002</v>
      </c>
      <c r="X194" s="56">
        <f t="shared" si="61"/>
        <v>54114000</v>
      </c>
      <c r="Y194" s="56">
        <v>98925000</v>
      </c>
      <c r="Z194" s="56">
        <f t="shared" si="62"/>
        <v>58143470.810000002</v>
      </c>
      <c r="AA194" s="56">
        <f t="shared" si="63"/>
        <v>54114000</v>
      </c>
      <c r="AB194" s="56">
        <v>98925000</v>
      </c>
      <c r="AC194" s="56">
        <f t="shared" si="64"/>
        <v>58143470.810000002</v>
      </c>
      <c r="AD194" s="56">
        <f t="shared" si="67"/>
        <v>54114000</v>
      </c>
    </row>
    <row r="195" spans="1:30" ht="57.6" customHeight="1" x14ac:dyDescent="0.25">
      <c r="A195" s="7"/>
      <c r="B195" s="6"/>
      <c r="C195" s="8"/>
      <c r="D195" s="6"/>
      <c r="E195" s="6"/>
      <c r="F195" s="38" t="s">
        <v>397</v>
      </c>
      <c r="G195" s="34" t="s">
        <v>43</v>
      </c>
      <c r="H195" s="34" t="s">
        <v>385</v>
      </c>
      <c r="I195" s="34"/>
      <c r="J195" s="55">
        <f>SUM(J196:J197)</f>
        <v>16402029.620000001</v>
      </c>
      <c r="K195" s="55">
        <f>SUM(K196:K197)</f>
        <v>16402029.620000001</v>
      </c>
      <c r="L195" s="35">
        <f t="shared" si="88"/>
        <v>100</v>
      </c>
      <c r="M195" s="35"/>
      <c r="N195" s="56">
        <v>0</v>
      </c>
      <c r="O195" s="56">
        <v>0</v>
      </c>
      <c r="P195" s="42">
        <v>0</v>
      </c>
      <c r="Q195" s="74"/>
      <c r="R195" s="74"/>
      <c r="S195" s="74"/>
      <c r="T195" s="116">
        <v>23466011.289999999</v>
      </c>
      <c r="U195" s="116">
        <v>26840000</v>
      </c>
      <c r="V195" s="116">
        <v>34367000</v>
      </c>
      <c r="W195" s="56">
        <f t="shared" si="60"/>
        <v>10900988.710000001</v>
      </c>
      <c r="X195" s="56">
        <f t="shared" si="61"/>
        <v>7527000</v>
      </c>
      <c r="Y195" s="55">
        <v>34392000</v>
      </c>
      <c r="Z195" s="56">
        <f t="shared" si="62"/>
        <v>10925988.710000001</v>
      </c>
      <c r="AA195" s="56">
        <f t="shared" si="63"/>
        <v>7552000</v>
      </c>
      <c r="AB195" s="55">
        <v>34392000</v>
      </c>
      <c r="AC195" s="56">
        <f t="shared" si="64"/>
        <v>10925988.710000001</v>
      </c>
      <c r="AD195" s="56">
        <f t="shared" si="67"/>
        <v>7552000</v>
      </c>
    </row>
    <row r="196" spans="1:30" ht="13.9" hidden="1" customHeight="1" x14ac:dyDescent="0.25">
      <c r="A196" s="7"/>
      <c r="B196" s="6"/>
      <c r="C196" s="8"/>
      <c r="D196" s="6"/>
      <c r="E196" s="6"/>
      <c r="F196" s="24" t="s">
        <v>304</v>
      </c>
      <c r="G196" s="34"/>
      <c r="H196" s="33" t="s">
        <v>387</v>
      </c>
      <c r="I196" s="33"/>
      <c r="J196" s="56">
        <v>1185937.24</v>
      </c>
      <c r="K196" s="56">
        <v>1185937.24</v>
      </c>
      <c r="L196" s="42">
        <f t="shared" si="88"/>
        <v>100</v>
      </c>
      <c r="M196" s="42"/>
      <c r="N196" s="56"/>
      <c r="O196" s="56"/>
      <c r="P196" s="42"/>
      <c r="Q196" s="85"/>
      <c r="R196" s="85"/>
      <c r="S196" s="85"/>
      <c r="T196" s="117">
        <f t="shared" si="87"/>
        <v>1185937.24</v>
      </c>
      <c r="U196" s="117"/>
      <c r="V196" s="117"/>
      <c r="W196" s="56">
        <f t="shared" si="60"/>
        <v>-1185937.24</v>
      </c>
      <c r="X196" s="56">
        <f t="shared" si="61"/>
        <v>0</v>
      </c>
      <c r="Y196" s="55"/>
      <c r="Z196" s="56">
        <f t="shared" si="62"/>
        <v>-1185937.24</v>
      </c>
      <c r="AA196" s="56">
        <f t="shared" si="63"/>
        <v>0</v>
      </c>
      <c r="AB196" s="56"/>
      <c r="AC196" s="56">
        <f t="shared" si="64"/>
        <v>-1185937.24</v>
      </c>
      <c r="AD196" s="56">
        <f t="shared" si="67"/>
        <v>0</v>
      </c>
    </row>
    <row r="197" spans="1:30" ht="4.1500000000000004" hidden="1" customHeight="1" x14ac:dyDescent="0.25">
      <c r="A197" s="7"/>
      <c r="B197" s="6"/>
      <c r="C197" s="8"/>
      <c r="D197" s="6"/>
      <c r="E197" s="6"/>
      <c r="F197" s="20" t="s">
        <v>47</v>
      </c>
      <c r="G197" s="33" t="s">
        <v>43</v>
      </c>
      <c r="H197" s="33" t="s">
        <v>386</v>
      </c>
      <c r="I197" s="33"/>
      <c r="J197" s="56">
        <v>15216092.380000001</v>
      </c>
      <c r="K197" s="56">
        <v>15216092.380000001</v>
      </c>
      <c r="L197" s="42">
        <f t="shared" si="88"/>
        <v>100</v>
      </c>
      <c r="M197" s="42"/>
      <c r="N197" s="56">
        <v>0</v>
      </c>
      <c r="O197" s="56">
        <v>0</v>
      </c>
      <c r="P197" s="35">
        <v>0</v>
      </c>
      <c r="Q197" s="74"/>
      <c r="R197" s="74"/>
      <c r="S197" s="74"/>
      <c r="T197" s="117">
        <f t="shared" si="87"/>
        <v>15216092.380000001</v>
      </c>
      <c r="U197" s="117"/>
      <c r="V197" s="117"/>
      <c r="W197" s="56">
        <f t="shared" si="60"/>
        <v>-15216092.380000001</v>
      </c>
      <c r="X197" s="56">
        <f t="shared" si="61"/>
        <v>0</v>
      </c>
      <c r="Y197" s="55"/>
      <c r="Z197" s="56">
        <f t="shared" si="62"/>
        <v>-15216092.380000001</v>
      </c>
      <c r="AA197" s="56">
        <f t="shared" si="63"/>
        <v>0</v>
      </c>
      <c r="AB197" s="56"/>
      <c r="AC197" s="56">
        <f t="shared" si="64"/>
        <v>-15216092.380000001</v>
      </c>
      <c r="AD197" s="56">
        <f t="shared" si="67"/>
        <v>0</v>
      </c>
    </row>
    <row r="198" spans="1:30" ht="42.6" customHeight="1" x14ac:dyDescent="0.25">
      <c r="A198" s="7"/>
      <c r="B198" s="6"/>
      <c r="C198" s="8"/>
      <c r="D198" s="6"/>
      <c r="E198" s="6"/>
      <c r="F198" s="31" t="s">
        <v>227</v>
      </c>
      <c r="G198" s="34" t="s">
        <v>43</v>
      </c>
      <c r="H198" s="34" t="s">
        <v>388</v>
      </c>
      <c r="I198" s="34"/>
      <c r="J198" s="55">
        <f>SUM(J199)</f>
        <v>851818</v>
      </c>
      <c r="K198" s="55">
        <f>SUM(K199)</f>
        <v>851818</v>
      </c>
      <c r="L198" s="35">
        <f t="shared" si="88"/>
        <v>100</v>
      </c>
      <c r="M198" s="35"/>
      <c r="N198" s="55">
        <v>0</v>
      </c>
      <c r="O198" s="55">
        <v>0</v>
      </c>
      <c r="P198" s="55">
        <v>0</v>
      </c>
      <c r="Q198" s="75"/>
      <c r="R198" s="75"/>
      <c r="S198" s="75"/>
      <c r="T198" s="116">
        <v>1391665.97</v>
      </c>
      <c r="U198" s="116">
        <v>1200000</v>
      </c>
      <c r="V198" s="116">
        <v>2098000</v>
      </c>
      <c r="W198" s="56">
        <f t="shared" si="60"/>
        <v>706334.03</v>
      </c>
      <c r="X198" s="56">
        <f t="shared" si="61"/>
        <v>898000</v>
      </c>
      <c r="Y198" s="55">
        <v>1250000</v>
      </c>
      <c r="Z198" s="56">
        <f t="shared" si="62"/>
        <v>-141665.96999999997</v>
      </c>
      <c r="AA198" s="56">
        <f t="shared" si="63"/>
        <v>50000</v>
      </c>
      <c r="AB198" s="55">
        <v>1250000</v>
      </c>
      <c r="AC198" s="56">
        <f t="shared" si="64"/>
        <v>-141665.96999999997</v>
      </c>
      <c r="AD198" s="56">
        <f t="shared" si="67"/>
        <v>50000</v>
      </c>
    </row>
    <row r="199" spans="1:30" ht="22.9" hidden="1" customHeight="1" x14ac:dyDescent="0.25">
      <c r="A199" s="7"/>
      <c r="B199" s="6">
        <v>977</v>
      </c>
      <c r="C199" s="8" t="s">
        <v>29</v>
      </c>
      <c r="D199" s="6"/>
      <c r="E199" s="6"/>
      <c r="F199" s="28" t="s">
        <v>86</v>
      </c>
      <c r="G199" s="33" t="s">
        <v>32</v>
      </c>
      <c r="H199" s="33" t="s">
        <v>389</v>
      </c>
      <c r="I199" s="33"/>
      <c r="J199" s="56">
        <v>851818</v>
      </c>
      <c r="K199" s="56">
        <v>851818</v>
      </c>
      <c r="L199" s="42">
        <f t="shared" si="88"/>
        <v>100</v>
      </c>
      <c r="M199" s="42"/>
      <c r="N199" s="56">
        <v>0</v>
      </c>
      <c r="O199" s="56">
        <v>0</v>
      </c>
      <c r="P199" s="35">
        <v>0</v>
      </c>
      <c r="Q199" s="74"/>
      <c r="R199" s="74"/>
      <c r="S199" s="74"/>
      <c r="T199" s="117">
        <f t="shared" si="87"/>
        <v>851818</v>
      </c>
      <c r="U199" s="117"/>
      <c r="V199" s="117"/>
      <c r="W199" s="56">
        <f t="shared" si="60"/>
        <v>-851818</v>
      </c>
      <c r="X199" s="56">
        <f t="shared" si="61"/>
        <v>0</v>
      </c>
      <c r="Y199" s="55"/>
      <c r="Z199" s="56">
        <f t="shared" si="62"/>
        <v>-851818</v>
      </c>
      <c r="AA199" s="56">
        <f t="shared" si="63"/>
        <v>0</v>
      </c>
      <c r="AB199" s="56"/>
      <c r="AC199" s="56">
        <f t="shared" si="64"/>
        <v>-851818</v>
      </c>
      <c r="AD199" s="56">
        <f t="shared" si="67"/>
        <v>0</v>
      </c>
    </row>
    <row r="200" spans="1:30" ht="0.6" hidden="1" customHeight="1" x14ac:dyDescent="0.25">
      <c r="A200" s="7"/>
      <c r="B200" s="6">
        <v>977</v>
      </c>
      <c r="C200" s="8" t="s">
        <v>31</v>
      </c>
      <c r="D200" s="6"/>
      <c r="E200" s="6"/>
      <c r="F200" s="4" t="s">
        <v>82</v>
      </c>
      <c r="G200" s="34" t="s">
        <v>32</v>
      </c>
      <c r="H200" s="59" t="s">
        <v>59</v>
      </c>
      <c r="I200" s="59"/>
      <c r="J200" s="55">
        <v>0</v>
      </c>
      <c r="K200" s="55"/>
      <c r="L200" s="55"/>
      <c r="M200" s="55"/>
      <c r="N200" s="56">
        <v>0</v>
      </c>
      <c r="O200" s="56"/>
      <c r="P200" s="56"/>
      <c r="Q200" s="74"/>
      <c r="R200" s="74"/>
      <c r="S200" s="74"/>
      <c r="T200" s="120"/>
      <c r="U200" s="120"/>
      <c r="V200" s="120"/>
      <c r="W200" s="56">
        <f t="shared" si="60"/>
        <v>0</v>
      </c>
      <c r="X200" s="56">
        <f t="shared" si="61"/>
        <v>0</v>
      </c>
      <c r="Y200" s="84"/>
      <c r="Z200" s="56">
        <f t="shared" si="62"/>
        <v>0</v>
      </c>
      <c r="AA200" s="56">
        <f t="shared" si="63"/>
        <v>0</v>
      </c>
      <c r="AB200" s="72"/>
      <c r="AC200" s="56">
        <f t="shared" si="64"/>
        <v>0</v>
      </c>
      <c r="AD200" s="56">
        <f t="shared" si="67"/>
        <v>0</v>
      </c>
    </row>
    <row r="201" spans="1:30" ht="28.5" customHeight="1" x14ac:dyDescent="0.25">
      <c r="A201" s="15"/>
      <c r="B201" s="16"/>
      <c r="C201" s="17"/>
      <c r="D201" s="16"/>
      <c r="E201" s="16"/>
      <c r="F201" s="38" t="s">
        <v>270</v>
      </c>
      <c r="G201" s="33"/>
      <c r="H201" s="59" t="s">
        <v>390</v>
      </c>
      <c r="I201" s="59"/>
      <c r="J201" s="55">
        <f>SUM(J202)</f>
        <v>322666.67</v>
      </c>
      <c r="K201" s="55">
        <f>SUM(K202)</f>
        <v>322666.67</v>
      </c>
      <c r="L201" s="42">
        <f>SUM(K201/J201*100)</f>
        <v>100</v>
      </c>
      <c r="M201" s="42"/>
      <c r="N201" s="56"/>
      <c r="O201" s="56"/>
      <c r="P201" s="35">
        <v>0</v>
      </c>
      <c r="Q201" s="74"/>
      <c r="R201" s="74"/>
      <c r="S201" s="74"/>
      <c r="T201" s="116">
        <v>2110000</v>
      </c>
      <c r="U201" s="116">
        <v>1067030</v>
      </c>
      <c r="V201" s="117">
        <v>4800000</v>
      </c>
      <c r="W201" s="56">
        <f t="shared" si="60"/>
        <v>2690000</v>
      </c>
      <c r="X201" s="56">
        <f t="shared" si="61"/>
        <v>3732970</v>
      </c>
      <c r="Y201" s="55">
        <v>1000000</v>
      </c>
      <c r="Z201" s="56">
        <f t="shared" si="62"/>
        <v>-1110000</v>
      </c>
      <c r="AA201" s="56">
        <f t="shared" si="63"/>
        <v>-67030</v>
      </c>
      <c r="AB201" s="55">
        <v>1000000</v>
      </c>
      <c r="AC201" s="56">
        <f t="shared" si="64"/>
        <v>-1110000</v>
      </c>
      <c r="AD201" s="56">
        <f t="shared" si="67"/>
        <v>-67030</v>
      </c>
    </row>
    <row r="202" spans="1:30" ht="29.25" customHeight="1" x14ac:dyDescent="0.25">
      <c r="A202" s="15"/>
      <c r="B202" s="16"/>
      <c r="C202" s="17"/>
      <c r="D202" s="16"/>
      <c r="E202" s="16"/>
      <c r="F202" s="38" t="s">
        <v>483</v>
      </c>
      <c r="G202" s="33"/>
      <c r="H202" s="59" t="s">
        <v>484</v>
      </c>
      <c r="I202" s="30"/>
      <c r="J202" s="56">
        <v>322666.67</v>
      </c>
      <c r="K202" s="56">
        <v>322666.67</v>
      </c>
      <c r="L202" s="42">
        <f>SUM(K202/J202*100)</f>
        <v>100</v>
      </c>
      <c r="M202" s="42"/>
      <c r="N202" s="56"/>
      <c r="O202" s="56"/>
      <c r="P202" s="35">
        <v>0</v>
      </c>
      <c r="Q202" s="74"/>
      <c r="R202" s="74"/>
      <c r="S202" s="74"/>
      <c r="T202" s="117">
        <v>0</v>
      </c>
      <c r="U202" s="116">
        <v>0</v>
      </c>
      <c r="V202" s="117">
        <v>2338473.81</v>
      </c>
      <c r="W202" s="56">
        <f t="shared" ref="W202:W224" si="89">SUM(V202-T202)</f>
        <v>2338473.81</v>
      </c>
      <c r="X202" s="56">
        <f t="shared" ref="X202:X224" si="90">SUM(V202-U202)</f>
        <v>2338473.81</v>
      </c>
      <c r="Y202" s="55">
        <v>170000</v>
      </c>
      <c r="Z202" s="56">
        <f t="shared" ref="Z202:Z224" si="91">SUM(Y202-T202)</f>
        <v>170000</v>
      </c>
      <c r="AA202" s="56">
        <f t="shared" ref="AA202:AA223" si="92">SUM(Y202-U202)</f>
        <v>170000</v>
      </c>
      <c r="AB202" s="55">
        <v>100000</v>
      </c>
      <c r="AC202" s="56">
        <f t="shared" ref="AC202:AC224" si="93">SUM(AB202-T202)</f>
        <v>100000</v>
      </c>
      <c r="AD202" s="56">
        <f t="shared" si="67"/>
        <v>100000</v>
      </c>
    </row>
    <row r="203" spans="1:30" ht="60.75" customHeight="1" x14ac:dyDescent="0.25">
      <c r="A203" s="15"/>
      <c r="B203" s="16"/>
      <c r="C203" s="17"/>
      <c r="D203" s="16"/>
      <c r="E203" s="16"/>
      <c r="F203" s="19" t="s">
        <v>391</v>
      </c>
      <c r="G203" s="33"/>
      <c r="H203" s="59" t="s">
        <v>392</v>
      </c>
      <c r="I203" s="59"/>
      <c r="J203" s="55">
        <f>SUM(J204)</f>
        <v>0</v>
      </c>
      <c r="K203" s="56">
        <f>SUM(K204)</f>
        <v>0</v>
      </c>
      <c r="L203" s="35">
        <v>0</v>
      </c>
      <c r="M203" s="35"/>
      <c r="N203" s="56">
        <f t="shared" ref="N203:O204" si="94">SUM(N204)</f>
        <v>0</v>
      </c>
      <c r="O203" s="56">
        <f t="shared" si="94"/>
        <v>0</v>
      </c>
      <c r="P203" s="35">
        <v>0</v>
      </c>
      <c r="Q203" s="74"/>
      <c r="R203" s="74"/>
      <c r="S203" s="74"/>
      <c r="T203" s="116">
        <f>SUM(T204+T206+T207+T208)</f>
        <v>1888633.6</v>
      </c>
      <c r="U203" s="116">
        <f>SUM(U204+U206+U207+U208)</f>
        <v>3328211.7</v>
      </c>
      <c r="V203" s="116">
        <f>SUM(V204+V206+V207+V208)</f>
        <v>4000000</v>
      </c>
      <c r="W203" s="56">
        <f t="shared" si="89"/>
        <v>2111366.4</v>
      </c>
      <c r="X203" s="56">
        <f t="shared" si="90"/>
        <v>671788.29999999981</v>
      </c>
      <c r="Y203" s="55">
        <v>600000</v>
      </c>
      <c r="Z203" s="56">
        <f t="shared" si="91"/>
        <v>-1288633.6000000001</v>
      </c>
      <c r="AA203" s="56">
        <f t="shared" si="92"/>
        <v>-2728211.7</v>
      </c>
      <c r="AB203" s="55">
        <v>0</v>
      </c>
      <c r="AC203" s="56">
        <f t="shared" si="93"/>
        <v>-1888633.6</v>
      </c>
      <c r="AD203" s="56">
        <f t="shared" si="67"/>
        <v>-3328211.7</v>
      </c>
    </row>
    <row r="204" spans="1:30" ht="41.25" customHeight="1" x14ac:dyDescent="0.25">
      <c r="A204" s="15"/>
      <c r="B204" s="16"/>
      <c r="C204" s="17"/>
      <c r="D204" s="16"/>
      <c r="E204" s="16"/>
      <c r="F204" s="38" t="s">
        <v>393</v>
      </c>
      <c r="G204" s="33"/>
      <c r="H204" s="59" t="s">
        <v>394</v>
      </c>
      <c r="I204" s="30"/>
      <c r="J204" s="56">
        <f>SUM(J205)</f>
        <v>0</v>
      </c>
      <c r="K204" s="56">
        <f>SUM(K205)</f>
        <v>0</v>
      </c>
      <c r="L204" s="35">
        <v>0</v>
      </c>
      <c r="M204" s="35"/>
      <c r="N204" s="56">
        <f t="shared" si="94"/>
        <v>0</v>
      </c>
      <c r="O204" s="56">
        <f t="shared" si="94"/>
        <v>0</v>
      </c>
      <c r="P204" s="35">
        <v>0</v>
      </c>
      <c r="Q204" s="74"/>
      <c r="R204" s="74"/>
      <c r="S204" s="74"/>
      <c r="T204" s="117">
        <v>100000</v>
      </c>
      <c r="U204" s="117">
        <v>0</v>
      </c>
      <c r="V204" s="117">
        <v>0</v>
      </c>
      <c r="W204" s="56">
        <f t="shared" si="89"/>
        <v>-100000</v>
      </c>
      <c r="X204" s="56">
        <f t="shared" si="90"/>
        <v>0</v>
      </c>
      <c r="Y204" s="56">
        <v>600000</v>
      </c>
      <c r="Z204" s="56">
        <f t="shared" si="91"/>
        <v>500000</v>
      </c>
      <c r="AA204" s="56">
        <f t="shared" si="92"/>
        <v>600000</v>
      </c>
      <c r="AB204" s="56">
        <v>0</v>
      </c>
      <c r="AC204" s="56">
        <f t="shared" si="93"/>
        <v>-100000</v>
      </c>
      <c r="AD204" s="56">
        <f t="shared" si="67"/>
        <v>0</v>
      </c>
    </row>
    <row r="205" spans="1:30" ht="19.899999999999999" hidden="1" customHeight="1" x14ac:dyDescent="0.25">
      <c r="A205" s="15"/>
      <c r="B205" s="16"/>
      <c r="C205" s="17"/>
      <c r="D205" s="16"/>
      <c r="E205" s="16"/>
      <c r="F205" s="28" t="s">
        <v>395</v>
      </c>
      <c r="G205" s="33"/>
      <c r="H205" s="59" t="s">
        <v>396</v>
      </c>
      <c r="I205" s="30"/>
      <c r="J205" s="56">
        <v>0</v>
      </c>
      <c r="K205" s="56">
        <v>0</v>
      </c>
      <c r="L205" s="35">
        <v>0</v>
      </c>
      <c r="M205" s="35"/>
      <c r="N205" s="56">
        <v>0</v>
      </c>
      <c r="O205" s="56">
        <v>0</v>
      </c>
      <c r="P205" s="35">
        <v>0</v>
      </c>
      <c r="Q205" s="74"/>
      <c r="R205" s="74"/>
      <c r="S205" s="74"/>
      <c r="T205" s="117">
        <f t="shared" ref="T205:T230" si="95">SUM(K205,O205)</f>
        <v>0</v>
      </c>
      <c r="U205" s="117"/>
      <c r="V205" s="117"/>
      <c r="W205" s="56">
        <f t="shared" si="89"/>
        <v>0</v>
      </c>
      <c r="X205" s="56">
        <f t="shared" si="90"/>
        <v>0</v>
      </c>
      <c r="Y205" s="56"/>
      <c r="Z205" s="56">
        <f t="shared" si="91"/>
        <v>0</v>
      </c>
      <c r="AA205" s="56">
        <f t="shared" si="92"/>
        <v>0</v>
      </c>
      <c r="AB205" s="56"/>
      <c r="AC205" s="56">
        <f t="shared" si="93"/>
        <v>0</v>
      </c>
      <c r="AD205" s="56">
        <f t="shared" si="67"/>
        <v>0</v>
      </c>
    </row>
    <row r="206" spans="1:30" ht="25.5" customHeight="1" x14ac:dyDescent="0.25">
      <c r="A206" s="15"/>
      <c r="B206" s="16"/>
      <c r="C206" s="17"/>
      <c r="D206" s="16"/>
      <c r="E206" s="16"/>
      <c r="F206" s="38" t="s">
        <v>456</v>
      </c>
      <c r="G206" s="33"/>
      <c r="H206" s="59" t="s">
        <v>457</v>
      </c>
      <c r="I206" s="30"/>
      <c r="J206" s="56"/>
      <c r="K206" s="56"/>
      <c r="L206" s="35"/>
      <c r="M206" s="35"/>
      <c r="N206" s="56"/>
      <c r="O206" s="56"/>
      <c r="P206" s="35"/>
      <c r="Q206" s="74"/>
      <c r="R206" s="74"/>
      <c r="S206" s="74"/>
      <c r="T206" s="117">
        <v>339000</v>
      </c>
      <c r="U206" s="117">
        <v>0</v>
      </c>
      <c r="V206" s="116">
        <v>0</v>
      </c>
      <c r="W206" s="56">
        <f t="shared" ref="W206" si="96">SUM(V206-T206)</f>
        <v>-339000</v>
      </c>
      <c r="X206" s="56">
        <f t="shared" ref="X206" si="97">SUM(V206-U206)</f>
        <v>0</v>
      </c>
      <c r="Y206" s="56">
        <v>0</v>
      </c>
      <c r="Z206" s="56">
        <f t="shared" ref="Z206:Z207" si="98">SUM(Y206-T206)</f>
        <v>-339000</v>
      </c>
      <c r="AA206" s="56">
        <f t="shared" ref="AA206:AA207" si="99">SUM(Y206-U206)</f>
        <v>0</v>
      </c>
      <c r="AB206" s="56">
        <v>0</v>
      </c>
      <c r="AC206" s="56">
        <f t="shared" ref="AC206:AC207" si="100">SUM(AB206-T206)</f>
        <v>-339000</v>
      </c>
      <c r="AD206" s="56">
        <f t="shared" ref="AD206:AD207" si="101">SUM(AB206-U206)</f>
        <v>0</v>
      </c>
    </row>
    <row r="207" spans="1:30" ht="55.5" customHeight="1" x14ac:dyDescent="0.25">
      <c r="A207" s="15"/>
      <c r="B207" s="16"/>
      <c r="C207" s="17"/>
      <c r="D207" s="16"/>
      <c r="E207" s="16"/>
      <c r="F207" s="38" t="s">
        <v>449</v>
      </c>
      <c r="G207" s="33"/>
      <c r="H207" s="59" t="s">
        <v>450</v>
      </c>
      <c r="I207" s="30"/>
      <c r="J207" s="56"/>
      <c r="K207" s="56"/>
      <c r="L207" s="35"/>
      <c r="M207" s="35"/>
      <c r="N207" s="56"/>
      <c r="O207" s="56"/>
      <c r="P207" s="35"/>
      <c r="Q207" s="74"/>
      <c r="R207" s="74"/>
      <c r="S207" s="74"/>
      <c r="T207" s="117">
        <v>0</v>
      </c>
      <c r="U207" s="117">
        <v>0</v>
      </c>
      <c r="V207" s="117">
        <v>0</v>
      </c>
      <c r="W207" s="56">
        <f t="shared" ref="W207" si="102">SUM(V207-T207)</f>
        <v>0</v>
      </c>
      <c r="X207" s="56">
        <f t="shared" ref="X207" si="103">SUM(V207-U207)</f>
        <v>0</v>
      </c>
      <c r="Y207" s="56">
        <v>0</v>
      </c>
      <c r="Z207" s="56">
        <f t="shared" si="98"/>
        <v>0</v>
      </c>
      <c r="AA207" s="56">
        <f t="shared" si="99"/>
        <v>0</v>
      </c>
      <c r="AB207" s="56">
        <v>0</v>
      </c>
      <c r="AC207" s="56">
        <f t="shared" si="100"/>
        <v>0</v>
      </c>
      <c r="AD207" s="56">
        <f t="shared" si="101"/>
        <v>0</v>
      </c>
    </row>
    <row r="208" spans="1:30" ht="25.5" customHeight="1" x14ac:dyDescent="0.25">
      <c r="A208" s="15"/>
      <c r="B208" s="16"/>
      <c r="C208" s="17"/>
      <c r="D208" s="16"/>
      <c r="E208" s="16"/>
      <c r="F208" s="38" t="s">
        <v>459</v>
      </c>
      <c r="G208" s="33"/>
      <c r="H208" s="59" t="s">
        <v>458</v>
      </c>
      <c r="I208" s="30"/>
      <c r="J208" s="56"/>
      <c r="K208" s="56"/>
      <c r="L208" s="35"/>
      <c r="M208" s="35"/>
      <c r="N208" s="56"/>
      <c r="O208" s="56"/>
      <c r="P208" s="35"/>
      <c r="Q208" s="74"/>
      <c r="R208" s="74"/>
      <c r="S208" s="74"/>
      <c r="T208" s="116">
        <v>1449633.6</v>
      </c>
      <c r="U208" s="117">
        <v>3328211.7</v>
      </c>
      <c r="V208" s="117">
        <v>4000000</v>
      </c>
      <c r="W208" s="56">
        <f t="shared" ref="W208" si="104">SUM(V208-T208)</f>
        <v>2550366.4</v>
      </c>
      <c r="X208" s="56">
        <f t="shared" ref="X208" si="105">SUM(V208-U208)</f>
        <v>671788.29999999981</v>
      </c>
      <c r="Y208" s="56">
        <v>0</v>
      </c>
      <c r="Z208" s="56">
        <f t="shared" ref="Z208" si="106">SUM(Y208-T208)</f>
        <v>-1449633.6</v>
      </c>
      <c r="AA208" s="56">
        <f t="shared" ref="AA208" si="107">SUM(Y208-U208)</f>
        <v>-3328211.7</v>
      </c>
      <c r="AB208" s="56">
        <v>0</v>
      </c>
      <c r="AC208" s="56">
        <f t="shared" ref="AC208" si="108">SUM(AB208-T208)</f>
        <v>-1449633.6</v>
      </c>
      <c r="AD208" s="56">
        <f t="shared" ref="AD208" si="109">SUM(AB208-U208)</f>
        <v>-3328211.7</v>
      </c>
    </row>
    <row r="209" spans="1:30" ht="47.25" customHeight="1" x14ac:dyDescent="0.25">
      <c r="A209" s="15"/>
      <c r="B209" s="16"/>
      <c r="C209" s="17"/>
      <c r="D209" s="16"/>
      <c r="E209" s="16"/>
      <c r="F209" s="19" t="s">
        <v>431</v>
      </c>
      <c r="G209" s="33"/>
      <c r="H209" s="59" t="s">
        <v>432</v>
      </c>
      <c r="I209" s="30"/>
      <c r="J209" s="56"/>
      <c r="K209" s="56"/>
      <c r="L209" s="35"/>
      <c r="M209" s="35"/>
      <c r="N209" s="56"/>
      <c r="O209" s="56"/>
      <c r="P209" s="35"/>
      <c r="Q209" s="74"/>
      <c r="R209" s="74"/>
      <c r="S209" s="74"/>
      <c r="T209" s="116">
        <f>SUM(T210+T211+T212+T213)</f>
        <v>50536</v>
      </c>
      <c r="U209" s="116">
        <f>SUM(U210+U211+U212+U213+U214)</f>
        <v>1248350</v>
      </c>
      <c r="V209" s="116">
        <v>165000</v>
      </c>
      <c r="W209" s="56">
        <f t="shared" si="89"/>
        <v>114464</v>
      </c>
      <c r="X209" s="56">
        <f t="shared" si="90"/>
        <v>-1083350</v>
      </c>
      <c r="Y209" s="55">
        <f>SUM(Y210:Y213)</f>
        <v>165000</v>
      </c>
      <c r="Z209" s="56">
        <f t="shared" si="91"/>
        <v>114464</v>
      </c>
      <c r="AA209" s="56">
        <f t="shared" si="92"/>
        <v>-1083350</v>
      </c>
      <c r="AB209" s="55">
        <f>SUM(AB210:AB213)</f>
        <v>165000</v>
      </c>
      <c r="AC209" s="56">
        <f t="shared" si="93"/>
        <v>114464</v>
      </c>
      <c r="AD209" s="56">
        <f t="shared" si="67"/>
        <v>-1083350</v>
      </c>
    </row>
    <row r="210" spans="1:30" ht="40.15" customHeight="1" x14ac:dyDescent="0.25">
      <c r="A210" s="15"/>
      <c r="B210" s="16"/>
      <c r="C210" s="17"/>
      <c r="D210" s="16"/>
      <c r="E210" s="16"/>
      <c r="F210" s="38" t="s">
        <v>433</v>
      </c>
      <c r="G210" s="33"/>
      <c r="H210" s="30" t="s">
        <v>434</v>
      </c>
      <c r="I210" s="30"/>
      <c r="J210" s="56"/>
      <c r="K210" s="56"/>
      <c r="L210" s="35"/>
      <c r="M210" s="35"/>
      <c r="N210" s="56"/>
      <c r="O210" s="56"/>
      <c r="P210" s="35"/>
      <c r="Q210" s="74"/>
      <c r="R210" s="74"/>
      <c r="S210" s="74"/>
      <c r="T210" s="117">
        <v>5380</v>
      </c>
      <c r="U210" s="117">
        <v>10000</v>
      </c>
      <c r="V210" s="117">
        <v>20000</v>
      </c>
      <c r="W210" s="56">
        <f t="shared" si="89"/>
        <v>14620</v>
      </c>
      <c r="X210" s="56">
        <f t="shared" si="90"/>
        <v>10000</v>
      </c>
      <c r="Y210" s="56">
        <v>20000</v>
      </c>
      <c r="Z210" s="56">
        <f t="shared" si="91"/>
        <v>14620</v>
      </c>
      <c r="AA210" s="56">
        <f t="shared" si="92"/>
        <v>10000</v>
      </c>
      <c r="AB210" s="56">
        <v>20000</v>
      </c>
      <c r="AC210" s="56">
        <f t="shared" si="93"/>
        <v>14620</v>
      </c>
      <c r="AD210" s="56">
        <f t="shared" si="67"/>
        <v>10000</v>
      </c>
    </row>
    <row r="211" spans="1:30" ht="51" customHeight="1" x14ac:dyDescent="0.25">
      <c r="A211" s="15"/>
      <c r="B211" s="16"/>
      <c r="C211" s="17"/>
      <c r="D211" s="16"/>
      <c r="E211" s="16"/>
      <c r="F211" s="38" t="s">
        <v>489</v>
      </c>
      <c r="G211" s="33"/>
      <c r="H211" s="30" t="s">
        <v>435</v>
      </c>
      <c r="I211" s="30"/>
      <c r="J211" s="56"/>
      <c r="K211" s="56"/>
      <c r="L211" s="35"/>
      <c r="M211" s="35"/>
      <c r="N211" s="56"/>
      <c r="O211" s="56"/>
      <c r="P211" s="35"/>
      <c r="Q211" s="74"/>
      <c r="R211" s="74"/>
      <c r="S211" s="74"/>
      <c r="T211" s="117">
        <v>4888</v>
      </c>
      <c r="U211" s="117">
        <v>5000</v>
      </c>
      <c r="V211" s="117">
        <v>20000</v>
      </c>
      <c r="W211" s="56">
        <f t="shared" si="89"/>
        <v>15112</v>
      </c>
      <c r="X211" s="56">
        <f t="shared" si="90"/>
        <v>15000</v>
      </c>
      <c r="Y211" s="56">
        <v>20000</v>
      </c>
      <c r="Z211" s="56">
        <f t="shared" si="91"/>
        <v>15112</v>
      </c>
      <c r="AA211" s="56">
        <f t="shared" si="92"/>
        <v>15000</v>
      </c>
      <c r="AB211" s="56">
        <v>20000</v>
      </c>
      <c r="AC211" s="56">
        <f t="shared" si="93"/>
        <v>15112</v>
      </c>
      <c r="AD211" s="56">
        <f t="shared" si="67"/>
        <v>15000</v>
      </c>
    </row>
    <row r="212" spans="1:30" ht="64.5" customHeight="1" x14ac:dyDescent="0.25">
      <c r="A212" s="15"/>
      <c r="B212" s="16"/>
      <c r="C212" s="17"/>
      <c r="D212" s="16"/>
      <c r="E212" s="16"/>
      <c r="F212" s="38" t="s">
        <v>490</v>
      </c>
      <c r="G212" s="33"/>
      <c r="H212" s="30" t="s">
        <v>436</v>
      </c>
      <c r="I212" s="30"/>
      <c r="J212" s="56"/>
      <c r="K212" s="56"/>
      <c r="L212" s="35"/>
      <c r="M212" s="35"/>
      <c r="N212" s="56"/>
      <c r="O212" s="56"/>
      <c r="P212" s="35"/>
      <c r="Q212" s="74"/>
      <c r="R212" s="74"/>
      <c r="S212" s="74"/>
      <c r="T212" s="117">
        <v>20000</v>
      </c>
      <c r="U212" s="117">
        <v>20000</v>
      </c>
      <c r="V212" s="117">
        <v>15000</v>
      </c>
      <c r="W212" s="56">
        <f t="shared" si="89"/>
        <v>-5000</v>
      </c>
      <c r="X212" s="56">
        <f t="shared" si="90"/>
        <v>-5000</v>
      </c>
      <c r="Y212" s="56">
        <v>15000</v>
      </c>
      <c r="Z212" s="56">
        <f t="shared" si="91"/>
        <v>-5000</v>
      </c>
      <c r="AA212" s="56">
        <f t="shared" si="92"/>
        <v>-5000</v>
      </c>
      <c r="AB212" s="56">
        <v>15000</v>
      </c>
      <c r="AC212" s="56">
        <f t="shared" si="93"/>
        <v>-5000</v>
      </c>
      <c r="AD212" s="56">
        <f t="shared" si="67"/>
        <v>-5000</v>
      </c>
    </row>
    <row r="213" spans="1:30" ht="27" customHeight="1" x14ac:dyDescent="0.25">
      <c r="A213" s="15"/>
      <c r="B213" s="16"/>
      <c r="C213" s="17"/>
      <c r="D213" s="16"/>
      <c r="E213" s="16"/>
      <c r="F213" s="38" t="s">
        <v>487</v>
      </c>
      <c r="G213" s="33"/>
      <c r="H213" s="30" t="s">
        <v>474</v>
      </c>
      <c r="I213" s="30"/>
      <c r="J213" s="56"/>
      <c r="K213" s="56"/>
      <c r="L213" s="35"/>
      <c r="M213" s="35"/>
      <c r="N213" s="56"/>
      <c r="O213" s="56"/>
      <c r="P213" s="35"/>
      <c r="Q213" s="74"/>
      <c r="R213" s="74"/>
      <c r="S213" s="74"/>
      <c r="T213" s="117">
        <v>20268</v>
      </c>
      <c r="U213" s="117">
        <v>102000</v>
      </c>
      <c r="V213" s="117">
        <v>110000</v>
      </c>
      <c r="W213" s="56">
        <f t="shared" si="89"/>
        <v>89732</v>
      </c>
      <c r="X213" s="56">
        <f t="shared" si="90"/>
        <v>8000</v>
      </c>
      <c r="Y213" s="56">
        <v>110000</v>
      </c>
      <c r="Z213" s="56">
        <f t="shared" si="91"/>
        <v>89732</v>
      </c>
      <c r="AA213" s="56">
        <f t="shared" si="92"/>
        <v>8000</v>
      </c>
      <c r="AB213" s="56">
        <v>110000</v>
      </c>
      <c r="AC213" s="56">
        <f t="shared" si="93"/>
        <v>89732</v>
      </c>
      <c r="AD213" s="56">
        <f t="shared" si="67"/>
        <v>8000</v>
      </c>
    </row>
    <row r="214" spans="1:30" ht="27" customHeight="1" x14ac:dyDescent="0.25">
      <c r="A214" s="15"/>
      <c r="B214" s="16"/>
      <c r="C214" s="17"/>
      <c r="D214" s="16"/>
      <c r="E214" s="16"/>
      <c r="F214" s="38" t="s">
        <v>522</v>
      </c>
      <c r="G214" s="33"/>
      <c r="H214" s="30" t="s">
        <v>523</v>
      </c>
      <c r="I214" s="30"/>
      <c r="J214" s="56"/>
      <c r="K214" s="56"/>
      <c r="L214" s="35"/>
      <c r="M214" s="35"/>
      <c r="N214" s="56"/>
      <c r="O214" s="56"/>
      <c r="P214" s="35"/>
      <c r="Q214" s="74"/>
      <c r="R214" s="74"/>
      <c r="S214" s="74"/>
      <c r="T214" s="117">
        <v>0</v>
      </c>
      <c r="U214" s="117">
        <v>1111350</v>
      </c>
      <c r="V214" s="117">
        <v>0</v>
      </c>
      <c r="W214" s="56">
        <f t="shared" si="89"/>
        <v>0</v>
      </c>
      <c r="X214" s="56">
        <f t="shared" si="90"/>
        <v>-1111350</v>
      </c>
      <c r="Y214" s="56"/>
      <c r="Z214" s="56"/>
      <c r="AA214" s="56"/>
      <c r="AB214" s="56"/>
      <c r="AC214" s="56"/>
      <c r="AD214" s="56"/>
    </row>
    <row r="215" spans="1:30" ht="48.75" customHeight="1" x14ac:dyDescent="0.25">
      <c r="A215" s="15"/>
      <c r="B215" s="16"/>
      <c r="C215" s="17"/>
      <c r="D215" s="16"/>
      <c r="E215" s="16"/>
      <c r="F215" s="19" t="s">
        <v>485</v>
      </c>
      <c r="G215" s="33"/>
      <c r="H215" s="59" t="s">
        <v>486</v>
      </c>
      <c r="I215" s="30"/>
      <c r="J215" s="56"/>
      <c r="K215" s="56"/>
      <c r="L215" s="35"/>
      <c r="M215" s="35"/>
      <c r="N215" s="56"/>
      <c r="O215" s="56"/>
      <c r="P215" s="35"/>
      <c r="Q215" s="74"/>
      <c r="R215" s="74"/>
      <c r="S215" s="74"/>
      <c r="T215" s="55">
        <f>SUM(T216+T217+T218+T219+T220)</f>
        <v>7122840.7000000002</v>
      </c>
      <c r="U215" s="116">
        <f>SUM(U216+U217+U218+U219+U220)</f>
        <v>7643820</v>
      </c>
      <c r="V215" s="116">
        <f>SUM(V216+V217+V218+V219+V220)</f>
        <v>9412012</v>
      </c>
      <c r="W215" s="56">
        <f t="shared" si="89"/>
        <v>2289171.2999999998</v>
      </c>
      <c r="X215" s="56"/>
      <c r="Y215" s="55">
        <f>SUM(Y216:Y220)</f>
        <v>9344012</v>
      </c>
      <c r="Z215" s="56">
        <f t="shared" ref="Z215:Z220" si="110">SUM(Y215-T215)</f>
        <v>2221171.2999999998</v>
      </c>
      <c r="AA215" s="56">
        <f t="shared" ref="AA215:AA220" si="111">SUM(Y215-U215)</f>
        <v>1700192</v>
      </c>
      <c r="AB215" s="55">
        <f>SUM(AB216:AB220)</f>
        <v>9327012</v>
      </c>
      <c r="AC215" s="56">
        <f t="shared" ref="AC215:AC220" si="112">SUM(AB215-T215)</f>
        <v>2204171.2999999998</v>
      </c>
      <c r="AD215" s="56">
        <f t="shared" ref="AD215:AD220" si="113">SUM(AB215-U215)</f>
        <v>1683192</v>
      </c>
    </row>
    <row r="216" spans="1:30" ht="27" customHeight="1" x14ac:dyDescent="0.25">
      <c r="A216" s="15"/>
      <c r="B216" s="16"/>
      <c r="C216" s="17"/>
      <c r="D216" s="16"/>
      <c r="E216" s="16"/>
      <c r="F216" s="38" t="s">
        <v>488</v>
      </c>
      <c r="G216" s="33"/>
      <c r="H216" s="30" t="s">
        <v>491</v>
      </c>
      <c r="I216" s="30"/>
      <c r="J216" s="56"/>
      <c r="K216" s="56"/>
      <c r="L216" s="35"/>
      <c r="M216" s="35"/>
      <c r="N216" s="56"/>
      <c r="O216" s="56"/>
      <c r="P216" s="35"/>
      <c r="Q216" s="74"/>
      <c r="R216" s="74"/>
      <c r="S216" s="74"/>
      <c r="T216" s="56">
        <v>277026.11</v>
      </c>
      <c r="U216" s="117">
        <v>1051000</v>
      </c>
      <c r="V216" s="117">
        <v>2352000</v>
      </c>
      <c r="W216" s="56">
        <f t="shared" si="89"/>
        <v>2074973.8900000001</v>
      </c>
      <c r="X216" s="56"/>
      <c r="Y216" s="56">
        <v>2472000</v>
      </c>
      <c r="Z216" s="56">
        <f t="shared" si="110"/>
        <v>2194973.89</v>
      </c>
      <c r="AA216" s="56">
        <f t="shared" si="111"/>
        <v>1421000</v>
      </c>
      <c r="AB216" s="56">
        <v>2427000</v>
      </c>
      <c r="AC216" s="56">
        <f t="shared" si="112"/>
        <v>2149973.89</v>
      </c>
      <c r="AD216" s="56">
        <f t="shared" si="113"/>
        <v>1376000</v>
      </c>
    </row>
    <row r="217" spans="1:30" ht="44.25" customHeight="1" x14ac:dyDescent="0.25">
      <c r="A217" s="15"/>
      <c r="B217" s="16"/>
      <c r="C217" s="17"/>
      <c r="D217" s="16"/>
      <c r="E217" s="16"/>
      <c r="F217" s="38" t="s">
        <v>492</v>
      </c>
      <c r="G217" s="33"/>
      <c r="H217" s="30" t="s">
        <v>493</v>
      </c>
      <c r="I217" s="30"/>
      <c r="J217" s="56"/>
      <c r="K217" s="56"/>
      <c r="L217" s="35"/>
      <c r="M217" s="35"/>
      <c r="N217" s="56"/>
      <c r="O217" s="56"/>
      <c r="P217" s="35"/>
      <c r="Q217" s="74"/>
      <c r="R217" s="74"/>
      <c r="S217" s="74"/>
      <c r="T217" s="117">
        <v>50996.3</v>
      </c>
      <c r="U217" s="117">
        <v>117000</v>
      </c>
      <c r="V217" s="117">
        <v>101000</v>
      </c>
      <c r="W217" s="56">
        <f t="shared" si="89"/>
        <v>50003.7</v>
      </c>
      <c r="X217" s="56"/>
      <c r="Y217" s="56">
        <v>113000</v>
      </c>
      <c r="Z217" s="56">
        <f t="shared" si="110"/>
        <v>62003.7</v>
      </c>
      <c r="AA217" s="56">
        <f t="shared" si="111"/>
        <v>-4000</v>
      </c>
      <c r="AB217" s="56">
        <v>111000</v>
      </c>
      <c r="AC217" s="56">
        <f t="shared" si="112"/>
        <v>60003.7</v>
      </c>
      <c r="AD217" s="56">
        <f t="shared" si="113"/>
        <v>-6000</v>
      </c>
    </row>
    <row r="218" spans="1:30" ht="38.25" customHeight="1" x14ac:dyDescent="0.25">
      <c r="A218" s="15"/>
      <c r="B218" s="16"/>
      <c r="C218" s="17"/>
      <c r="D218" s="16"/>
      <c r="E218" s="16"/>
      <c r="F218" s="38" t="s">
        <v>494</v>
      </c>
      <c r="G218" s="33"/>
      <c r="H218" s="30" t="s">
        <v>495</v>
      </c>
      <c r="I218" s="30"/>
      <c r="J218" s="56"/>
      <c r="K218" s="56"/>
      <c r="L218" s="35"/>
      <c r="M218" s="35"/>
      <c r="N218" s="56"/>
      <c r="O218" s="56"/>
      <c r="P218" s="35"/>
      <c r="Q218" s="74"/>
      <c r="R218" s="74"/>
      <c r="S218" s="74"/>
      <c r="T218" s="117">
        <v>6734836.29</v>
      </c>
      <c r="U218" s="117">
        <v>6410820</v>
      </c>
      <c r="V218" s="117">
        <v>6894012</v>
      </c>
      <c r="W218" s="56">
        <f t="shared" si="89"/>
        <v>159175.70999999996</v>
      </c>
      <c r="X218" s="56"/>
      <c r="Y218" s="56">
        <v>6694012</v>
      </c>
      <c r="Z218" s="56">
        <f t="shared" si="110"/>
        <v>-40824.290000000037</v>
      </c>
      <c r="AA218" s="56">
        <f t="shared" si="111"/>
        <v>283192</v>
      </c>
      <c r="AB218" s="56">
        <v>6724012</v>
      </c>
      <c r="AC218" s="56">
        <f t="shared" si="112"/>
        <v>-10824.290000000037</v>
      </c>
      <c r="AD218" s="56">
        <f t="shared" si="113"/>
        <v>313192</v>
      </c>
    </row>
    <row r="219" spans="1:30" ht="54.75" customHeight="1" x14ac:dyDescent="0.25">
      <c r="A219" s="15"/>
      <c r="B219" s="16"/>
      <c r="C219" s="17"/>
      <c r="D219" s="16"/>
      <c r="E219" s="16"/>
      <c r="F219" s="38" t="s">
        <v>496</v>
      </c>
      <c r="G219" s="33"/>
      <c r="H219" s="30" t="s">
        <v>497</v>
      </c>
      <c r="I219" s="30"/>
      <c r="J219" s="56"/>
      <c r="K219" s="56"/>
      <c r="L219" s="35"/>
      <c r="M219" s="35"/>
      <c r="N219" s="56"/>
      <c r="O219" s="56"/>
      <c r="P219" s="35"/>
      <c r="Q219" s="74"/>
      <c r="R219" s="74"/>
      <c r="S219" s="74"/>
      <c r="T219" s="117">
        <v>40000</v>
      </c>
      <c r="U219" s="117">
        <v>40000</v>
      </c>
      <c r="V219" s="117">
        <v>40000</v>
      </c>
      <c r="W219" s="56">
        <f t="shared" si="89"/>
        <v>0</v>
      </c>
      <c r="X219" s="56"/>
      <c r="Y219" s="56">
        <v>40000</v>
      </c>
      <c r="Z219" s="56">
        <f t="shared" si="110"/>
        <v>0</v>
      </c>
      <c r="AA219" s="56">
        <f t="shared" si="111"/>
        <v>0</v>
      </c>
      <c r="AB219" s="56">
        <v>40000</v>
      </c>
      <c r="AC219" s="56">
        <f t="shared" si="112"/>
        <v>0</v>
      </c>
      <c r="AD219" s="56">
        <f t="shared" si="113"/>
        <v>0</v>
      </c>
    </row>
    <row r="220" spans="1:30" ht="27" customHeight="1" x14ac:dyDescent="0.25">
      <c r="A220" s="15"/>
      <c r="B220" s="16"/>
      <c r="C220" s="17"/>
      <c r="D220" s="16"/>
      <c r="E220" s="16"/>
      <c r="F220" s="38" t="s">
        <v>498</v>
      </c>
      <c r="G220" s="33"/>
      <c r="H220" s="30" t="s">
        <v>499</v>
      </c>
      <c r="I220" s="30"/>
      <c r="J220" s="56"/>
      <c r="K220" s="56"/>
      <c r="L220" s="35"/>
      <c r="M220" s="35"/>
      <c r="N220" s="56"/>
      <c r="O220" s="56"/>
      <c r="P220" s="35"/>
      <c r="Q220" s="74"/>
      <c r="R220" s="74"/>
      <c r="S220" s="74"/>
      <c r="T220" s="117">
        <v>19982</v>
      </c>
      <c r="U220" s="117">
        <v>25000</v>
      </c>
      <c r="V220" s="117">
        <v>25000</v>
      </c>
      <c r="W220" s="56">
        <f t="shared" si="89"/>
        <v>5018</v>
      </c>
      <c r="X220" s="56"/>
      <c r="Y220" s="56">
        <v>25000</v>
      </c>
      <c r="Z220" s="56">
        <f t="shared" si="110"/>
        <v>5018</v>
      </c>
      <c r="AA220" s="56">
        <f t="shared" si="111"/>
        <v>0</v>
      </c>
      <c r="AB220" s="56">
        <v>25000</v>
      </c>
      <c r="AC220" s="56">
        <f t="shared" si="112"/>
        <v>5018</v>
      </c>
      <c r="AD220" s="56">
        <f t="shared" si="113"/>
        <v>0</v>
      </c>
    </row>
    <row r="221" spans="1:30" ht="46.5" customHeight="1" x14ac:dyDescent="0.25">
      <c r="A221" s="15"/>
      <c r="B221" s="16"/>
      <c r="C221" s="17"/>
      <c r="D221" s="16"/>
      <c r="E221" s="16"/>
      <c r="F221" s="19" t="s">
        <v>460</v>
      </c>
      <c r="G221" s="33"/>
      <c r="H221" s="59" t="s">
        <v>461</v>
      </c>
      <c r="I221" s="30"/>
      <c r="J221" s="56"/>
      <c r="K221" s="56"/>
      <c r="L221" s="35"/>
      <c r="M221" s="35"/>
      <c r="N221" s="56"/>
      <c r="O221" s="56"/>
      <c r="P221" s="35"/>
      <c r="Q221" s="74"/>
      <c r="R221" s="74"/>
      <c r="S221" s="74"/>
      <c r="T221" s="116">
        <f>SUM(T222+T223)</f>
        <v>60000</v>
      </c>
      <c r="U221" s="116">
        <f>SUM(U222+U223)</f>
        <v>60000</v>
      </c>
      <c r="V221" s="116">
        <f>SUM(V222:V223)</f>
        <v>99000</v>
      </c>
      <c r="W221" s="56">
        <f t="shared" si="89"/>
        <v>39000</v>
      </c>
      <c r="X221" s="56">
        <f t="shared" si="90"/>
        <v>39000</v>
      </c>
      <c r="Y221" s="55">
        <f>SUM(Y222:Y223)</f>
        <v>72000</v>
      </c>
      <c r="Z221" s="56">
        <f t="shared" si="91"/>
        <v>12000</v>
      </c>
      <c r="AA221" s="56">
        <f t="shared" si="92"/>
        <v>12000</v>
      </c>
      <c r="AB221" s="55">
        <f>SUM(AB222:AB223)</f>
        <v>72000</v>
      </c>
      <c r="AC221" s="56">
        <f t="shared" si="93"/>
        <v>12000</v>
      </c>
      <c r="AD221" s="56">
        <f t="shared" si="67"/>
        <v>12000</v>
      </c>
    </row>
    <row r="222" spans="1:30" ht="20.25" customHeight="1" x14ac:dyDescent="0.25">
      <c r="A222" s="15"/>
      <c r="B222" s="16"/>
      <c r="C222" s="17"/>
      <c r="D222" s="16"/>
      <c r="E222" s="16"/>
      <c r="F222" s="93" t="s">
        <v>462</v>
      </c>
      <c r="G222" s="33"/>
      <c r="H222" s="30" t="s">
        <v>463</v>
      </c>
      <c r="I222" s="30"/>
      <c r="J222" s="56"/>
      <c r="K222" s="56"/>
      <c r="L222" s="35"/>
      <c r="M222" s="35"/>
      <c r="N222" s="56"/>
      <c r="O222" s="56"/>
      <c r="P222" s="35"/>
      <c r="Q222" s="74"/>
      <c r="R222" s="74"/>
      <c r="S222" s="74"/>
      <c r="T222" s="117">
        <v>30000</v>
      </c>
      <c r="U222" s="117">
        <v>30000</v>
      </c>
      <c r="V222" s="117">
        <v>36000</v>
      </c>
      <c r="W222" s="56">
        <f t="shared" si="89"/>
        <v>6000</v>
      </c>
      <c r="X222" s="56">
        <f t="shared" si="90"/>
        <v>6000</v>
      </c>
      <c r="Y222" s="56">
        <v>30000</v>
      </c>
      <c r="Z222" s="56">
        <f t="shared" si="91"/>
        <v>0</v>
      </c>
      <c r="AA222" s="56">
        <f t="shared" si="92"/>
        <v>0</v>
      </c>
      <c r="AB222" s="56">
        <v>30000</v>
      </c>
      <c r="AC222" s="56">
        <f t="shared" si="93"/>
        <v>0</v>
      </c>
      <c r="AD222" s="56">
        <f t="shared" si="67"/>
        <v>0</v>
      </c>
    </row>
    <row r="223" spans="1:30" ht="27" customHeight="1" x14ac:dyDescent="0.25">
      <c r="A223" s="15"/>
      <c r="B223" s="16"/>
      <c r="C223" s="17"/>
      <c r="D223" s="16"/>
      <c r="E223" s="16"/>
      <c r="F223" s="93" t="s">
        <v>464</v>
      </c>
      <c r="G223" s="33"/>
      <c r="H223" s="30" t="s">
        <v>465</v>
      </c>
      <c r="I223" s="30"/>
      <c r="J223" s="56"/>
      <c r="K223" s="56"/>
      <c r="L223" s="35"/>
      <c r="M223" s="35"/>
      <c r="N223" s="56"/>
      <c r="O223" s="56"/>
      <c r="P223" s="35"/>
      <c r="Q223" s="74"/>
      <c r="R223" s="74"/>
      <c r="S223" s="74"/>
      <c r="T223" s="117">
        <v>30000</v>
      </c>
      <c r="U223" s="117">
        <v>30000</v>
      </c>
      <c r="V223" s="117">
        <v>63000</v>
      </c>
      <c r="W223" s="56">
        <f t="shared" si="89"/>
        <v>33000</v>
      </c>
      <c r="X223" s="56">
        <f t="shared" si="90"/>
        <v>33000</v>
      </c>
      <c r="Y223" s="56">
        <v>42000</v>
      </c>
      <c r="Z223" s="56">
        <f t="shared" si="91"/>
        <v>12000</v>
      </c>
      <c r="AA223" s="56">
        <f t="shared" si="92"/>
        <v>12000</v>
      </c>
      <c r="AB223" s="56">
        <v>42000</v>
      </c>
      <c r="AC223" s="56">
        <f t="shared" si="93"/>
        <v>12000</v>
      </c>
      <c r="AD223" s="56">
        <f t="shared" si="67"/>
        <v>12000</v>
      </c>
    </row>
    <row r="224" spans="1:30" ht="18.75" customHeight="1" x14ac:dyDescent="0.25">
      <c r="A224" s="15"/>
      <c r="B224" s="16"/>
      <c r="C224" s="17"/>
      <c r="D224" s="16"/>
      <c r="E224" s="16"/>
      <c r="F224" s="4" t="s">
        <v>223</v>
      </c>
      <c r="G224" s="33" t="s">
        <v>32</v>
      </c>
      <c r="H224" s="30"/>
      <c r="I224" s="30"/>
      <c r="J224" s="78" t="e">
        <f>SUM(J7,J39,J56,J85,J107,J113,J122,J129,J142,J150,J157,J167,J177,J203)</f>
        <v>#REF!</v>
      </c>
      <c r="K224" s="78" t="e">
        <f>SUM(K7,K39,K56,K85,K107,K113,K122,K129,K142,K150,K157,K167,K177,K203)</f>
        <v>#REF!</v>
      </c>
      <c r="L224" s="35" t="e">
        <f t="shared" ref="L224:L238" si="114">SUM(K224/J224*100)</f>
        <v>#REF!</v>
      </c>
      <c r="M224" s="35"/>
      <c r="N224" s="78" t="e">
        <f>SUM(N7,N39,N56,N85,N107,N113,N122,N129,N142,N150,N157,N167,N177,N203)</f>
        <v>#REF!</v>
      </c>
      <c r="O224" s="78" t="e">
        <f>SUM(O7,O39,O56,O85,O107,O113,O122,O129,O142,O150,O157,O167,O177,O203)</f>
        <v>#REF!</v>
      </c>
      <c r="P224" s="35" t="e">
        <f t="shared" ref="P224:P264" si="115">SUM(O224/N224*100)</f>
        <v>#REF!</v>
      </c>
      <c r="Q224" s="75"/>
      <c r="R224" s="75"/>
      <c r="S224" s="75"/>
      <c r="T224" s="116">
        <f>SUM(T7+T39+T56+T85+T107+T113+T122+T129+T142+T157+T167+T177+T203+T209+T215+T221)</f>
        <v>597514206.1500001</v>
      </c>
      <c r="U224" s="116">
        <f>SUM(U7+U39+U56+U85+U107+U113+U122+U129+U142+U157+U167+U177+U203+U209+U215+U221)</f>
        <v>752148230.94000006</v>
      </c>
      <c r="V224" s="116">
        <f>SUM(V7+V39+V56+V85+V107+V113+V121+V122+V128+V129+V142+V157+V167+V177+V203+V209+V215+V221)</f>
        <v>921862700.06999993</v>
      </c>
      <c r="W224" s="56">
        <f t="shared" si="89"/>
        <v>324348493.91999984</v>
      </c>
      <c r="X224" s="56">
        <f t="shared" si="90"/>
        <v>169714469.12999988</v>
      </c>
      <c r="Y224" s="55">
        <f>SUM(Y7+Y39+Y56+Y85+Y107+Y113+Y121+Y122+Y128+Y129+Y142+Y157+Y167+Y177+Y203+Y209+Y215+Y221)</f>
        <v>840727769.95000005</v>
      </c>
      <c r="Z224" s="56">
        <f t="shared" si="91"/>
        <v>243213563.79999995</v>
      </c>
      <c r="AA224" s="56">
        <f>SUM(AA7,AA39,AA56,AA85,AA107,AA113,AA122,AA129,AA142,AA157,AA167,AA177,AA203,AA209,AA221)</f>
        <v>66915731.820000008</v>
      </c>
      <c r="AB224" s="55">
        <f>SUM(AB7+AB39+AB56+AB85+AB107+AB113+AB121+AB122+AB128+AB129+AB142+AB157+AB167+AB177+AB203+AB209+AB215+AB221)</f>
        <v>845432108.79000008</v>
      </c>
      <c r="AC224" s="56">
        <f t="shared" si="93"/>
        <v>247917902.63999999</v>
      </c>
      <c r="AD224" s="56">
        <f t="shared" si="67"/>
        <v>93283877.850000024</v>
      </c>
    </row>
    <row r="225" spans="1:30" ht="27.6" hidden="1" customHeight="1" x14ac:dyDescent="0.25">
      <c r="A225" s="15"/>
      <c r="B225" s="16"/>
      <c r="C225" s="17"/>
      <c r="D225" s="16"/>
      <c r="E225" s="16"/>
      <c r="F225" s="38" t="s">
        <v>190</v>
      </c>
      <c r="G225" s="61"/>
      <c r="H225" s="63" t="s">
        <v>191</v>
      </c>
      <c r="I225" s="63"/>
      <c r="J225" s="55">
        <f>SUM(J226)</f>
        <v>29585558.100000001</v>
      </c>
      <c r="K225" s="55">
        <f>SUM(K226)</f>
        <v>29585558.100000001</v>
      </c>
      <c r="L225" s="35">
        <f t="shared" si="114"/>
        <v>100</v>
      </c>
      <c r="M225" s="35"/>
      <c r="N225" s="55">
        <f>SUM(N226)</f>
        <v>27651175.98</v>
      </c>
      <c r="O225" s="55">
        <f>SUM(O226)</f>
        <v>26379723.039999999</v>
      </c>
      <c r="P225" s="35">
        <f t="shared" si="115"/>
        <v>95.401812418684699</v>
      </c>
      <c r="Q225" s="74"/>
      <c r="R225" s="74"/>
      <c r="S225" s="74"/>
      <c r="T225" s="55">
        <f t="shared" si="95"/>
        <v>55965281.140000001</v>
      </c>
      <c r="U225" s="55"/>
      <c r="V225" s="55"/>
      <c r="W225" s="55"/>
      <c r="X225" s="55"/>
      <c r="Y225" s="55"/>
      <c r="Z225" s="56"/>
      <c r="AA225" s="56"/>
      <c r="AB225" s="55"/>
      <c r="AC225" s="57" t="e">
        <f>SUM(T225/#REF!*100)</f>
        <v>#REF!</v>
      </c>
      <c r="AD225" s="98"/>
    </row>
    <row r="226" spans="1:30" ht="27.6" hidden="1" customHeight="1" x14ac:dyDescent="0.25">
      <c r="A226" s="15"/>
      <c r="B226" s="16"/>
      <c r="C226" s="17"/>
      <c r="D226" s="16"/>
      <c r="E226" s="16"/>
      <c r="F226" s="38" t="s">
        <v>192</v>
      </c>
      <c r="G226" s="61"/>
      <c r="H226" s="63" t="s">
        <v>193</v>
      </c>
      <c r="I226" s="63"/>
      <c r="J226" s="55">
        <f>SUM(J227)</f>
        <v>29585558.100000001</v>
      </c>
      <c r="K226" s="55">
        <f>SUM(K227)</f>
        <v>29585558.100000001</v>
      </c>
      <c r="L226" s="35">
        <f t="shared" si="114"/>
        <v>100</v>
      </c>
      <c r="M226" s="35"/>
      <c r="N226" s="79">
        <f>SUM(N227)</f>
        <v>27651175.98</v>
      </c>
      <c r="O226" s="79">
        <f>SUM(O227)</f>
        <v>26379723.039999999</v>
      </c>
      <c r="P226" s="35">
        <f t="shared" si="115"/>
        <v>95.401812418684699</v>
      </c>
      <c r="Q226" s="74"/>
      <c r="R226" s="74"/>
      <c r="S226" s="74"/>
      <c r="T226" s="55">
        <f t="shared" si="95"/>
        <v>55965281.140000001</v>
      </c>
      <c r="U226" s="55"/>
      <c r="V226" s="55"/>
      <c r="W226" s="55"/>
      <c r="X226" s="55"/>
      <c r="Y226" s="55"/>
      <c r="Z226" s="56"/>
      <c r="AA226" s="56"/>
      <c r="AB226" s="55"/>
      <c r="AC226" s="57" t="e">
        <f>SUM(T226/#REF!*100)</f>
        <v>#REF!</v>
      </c>
      <c r="AD226" s="98"/>
    </row>
    <row r="227" spans="1:30" ht="14.45" hidden="1" customHeight="1" x14ac:dyDescent="0.25">
      <c r="A227" s="15"/>
      <c r="B227" s="16"/>
      <c r="C227" s="17"/>
      <c r="D227" s="16"/>
      <c r="E227" s="16"/>
      <c r="F227" s="38" t="s">
        <v>206</v>
      </c>
      <c r="G227" s="61"/>
      <c r="H227" s="63" t="s">
        <v>194</v>
      </c>
      <c r="I227" s="63"/>
      <c r="J227" s="79">
        <f>SUM(J228:J230,J238,J246:J251)</f>
        <v>29585558.100000001</v>
      </c>
      <c r="K227" s="79">
        <f>SUM(K228:K230,K238,K246:K251)</f>
        <v>29585558.100000001</v>
      </c>
      <c r="L227" s="35">
        <f t="shared" si="114"/>
        <v>100</v>
      </c>
      <c r="M227" s="35"/>
      <c r="N227" s="79">
        <f>SUM(N252:N263)</f>
        <v>27651175.98</v>
      </c>
      <c r="O227" s="79">
        <f>SUM(O228:O263)</f>
        <v>26379723.039999999</v>
      </c>
      <c r="P227" s="35">
        <f t="shared" si="115"/>
        <v>95.401812418684699</v>
      </c>
      <c r="Q227" s="74"/>
      <c r="R227" s="74"/>
      <c r="S227" s="74"/>
      <c r="T227" s="55">
        <f t="shared" si="95"/>
        <v>55965281.140000001</v>
      </c>
      <c r="U227" s="55"/>
      <c r="V227" s="55"/>
      <c r="W227" s="55"/>
      <c r="X227" s="55"/>
      <c r="Y227" s="55"/>
      <c r="Z227" s="56"/>
      <c r="AA227" s="56"/>
      <c r="AB227" s="55"/>
      <c r="AC227" s="57" t="e">
        <f>SUM(T227/#REF!*100)</f>
        <v>#REF!</v>
      </c>
      <c r="AD227" s="98"/>
    </row>
    <row r="228" spans="1:30" ht="15" hidden="1" customHeight="1" x14ac:dyDescent="0.25">
      <c r="A228" s="15"/>
      <c r="B228" s="16"/>
      <c r="C228" s="17"/>
      <c r="D228" s="16"/>
      <c r="E228" s="16"/>
      <c r="F228" s="28" t="s">
        <v>195</v>
      </c>
      <c r="G228" s="61"/>
      <c r="H228" s="62" t="s">
        <v>197</v>
      </c>
      <c r="I228" s="62"/>
      <c r="J228" s="58">
        <v>1770543.08</v>
      </c>
      <c r="K228" s="58">
        <v>1770543.08</v>
      </c>
      <c r="L228" s="67">
        <f t="shared" si="114"/>
        <v>100</v>
      </c>
      <c r="M228" s="67"/>
      <c r="N228" s="58">
        <v>0</v>
      </c>
      <c r="O228" s="58">
        <v>0</v>
      </c>
      <c r="P228" s="35">
        <v>0</v>
      </c>
      <c r="Q228" s="74"/>
      <c r="R228" s="74"/>
      <c r="S228" s="74"/>
      <c r="T228" s="56">
        <f t="shared" si="95"/>
        <v>1770543.08</v>
      </c>
      <c r="U228" s="56"/>
      <c r="V228" s="56"/>
      <c r="W228" s="56"/>
      <c r="X228" s="56"/>
      <c r="Y228" s="56"/>
      <c r="Z228" s="56"/>
      <c r="AA228" s="56"/>
      <c r="AB228" s="56"/>
      <c r="AC228" s="71" t="e">
        <f>SUM(T228/#REF!*100)</f>
        <v>#REF!</v>
      </c>
      <c r="AD228" s="98"/>
    </row>
    <row r="229" spans="1:30" ht="15" hidden="1" customHeight="1" x14ac:dyDescent="0.25">
      <c r="A229" s="15"/>
      <c r="B229" s="16"/>
      <c r="C229" s="17"/>
      <c r="D229" s="16"/>
      <c r="E229" s="16"/>
      <c r="F229" s="28" t="s">
        <v>304</v>
      </c>
      <c r="G229" s="61"/>
      <c r="H229" s="62" t="s">
        <v>400</v>
      </c>
      <c r="I229" s="62"/>
      <c r="J229" s="58">
        <v>64287.08</v>
      </c>
      <c r="K229" s="58">
        <v>64287.08</v>
      </c>
      <c r="L229" s="67">
        <f t="shared" si="114"/>
        <v>100</v>
      </c>
      <c r="M229" s="67"/>
      <c r="N229" s="58"/>
      <c r="O229" s="58"/>
      <c r="P229" s="35"/>
      <c r="Q229" s="74"/>
      <c r="R229" s="74"/>
      <c r="S229" s="74"/>
      <c r="T229" s="56">
        <f t="shared" si="95"/>
        <v>64287.08</v>
      </c>
      <c r="U229" s="56"/>
      <c r="V229" s="56"/>
      <c r="W229" s="56"/>
      <c r="X229" s="56"/>
      <c r="Y229" s="56"/>
      <c r="Z229" s="56"/>
      <c r="AA229" s="56"/>
      <c r="AB229" s="56"/>
      <c r="AC229" s="71"/>
      <c r="AD229" s="98"/>
    </row>
    <row r="230" spans="1:30" ht="21" hidden="1" customHeight="1" x14ac:dyDescent="0.25">
      <c r="A230" s="15"/>
      <c r="B230" s="16"/>
      <c r="C230" s="17"/>
      <c r="D230" s="16"/>
      <c r="E230" s="16"/>
      <c r="F230" s="28" t="s">
        <v>149</v>
      </c>
      <c r="G230" s="61"/>
      <c r="H230" s="62" t="s">
        <v>196</v>
      </c>
      <c r="I230" s="62"/>
      <c r="J230" s="58">
        <f>SUM(J231:J237)</f>
        <v>23386475.350000001</v>
      </c>
      <c r="K230" s="58">
        <f>SUM(K231:K237)</f>
        <v>23386475.350000001</v>
      </c>
      <c r="L230" s="67">
        <f t="shared" si="114"/>
        <v>100</v>
      </c>
      <c r="M230" s="67"/>
      <c r="N230" s="58">
        <v>0</v>
      </c>
      <c r="O230" s="58">
        <v>0</v>
      </c>
      <c r="P230" s="35">
        <v>0</v>
      </c>
      <c r="Q230" s="74"/>
      <c r="R230" s="74"/>
      <c r="S230" s="74"/>
      <c r="T230" s="56">
        <f t="shared" si="95"/>
        <v>23386475.350000001</v>
      </c>
      <c r="U230" s="56"/>
      <c r="V230" s="56"/>
      <c r="W230" s="56"/>
      <c r="X230" s="56"/>
      <c r="Y230" s="56"/>
      <c r="Z230" s="56"/>
      <c r="AA230" s="56"/>
      <c r="AB230" s="56"/>
      <c r="AC230" s="71" t="e">
        <f>SUM(T230/#REF!*100)</f>
        <v>#REF!</v>
      </c>
      <c r="AD230" s="98"/>
    </row>
    <row r="231" spans="1:30" ht="11.45" hidden="1" customHeight="1" x14ac:dyDescent="0.25">
      <c r="A231" s="15"/>
      <c r="B231" s="16"/>
      <c r="C231" s="17"/>
      <c r="D231" s="16"/>
      <c r="E231" s="16"/>
      <c r="F231" s="28" t="s">
        <v>244</v>
      </c>
      <c r="G231" s="61"/>
      <c r="H231" s="62"/>
      <c r="I231" s="62"/>
      <c r="J231" s="58">
        <v>4102340.51</v>
      </c>
      <c r="K231" s="58">
        <v>4102340.51</v>
      </c>
      <c r="L231" s="67">
        <f t="shared" si="114"/>
        <v>100</v>
      </c>
      <c r="M231" s="67"/>
      <c r="N231" s="58"/>
      <c r="O231" s="58"/>
      <c r="P231" s="35"/>
      <c r="Q231" s="74"/>
      <c r="R231" s="74"/>
      <c r="S231" s="74"/>
      <c r="T231" s="56"/>
      <c r="U231" s="56"/>
      <c r="V231" s="56"/>
      <c r="W231" s="56"/>
      <c r="X231" s="56"/>
      <c r="Y231" s="56"/>
      <c r="Z231" s="56"/>
      <c r="AA231" s="56"/>
      <c r="AB231" s="56"/>
      <c r="AC231" s="71"/>
      <c r="AD231" s="99"/>
    </row>
    <row r="232" spans="1:30" ht="13.9" hidden="1" customHeight="1" x14ac:dyDescent="0.25">
      <c r="A232" s="15"/>
      <c r="B232" s="16"/>
      <c r="C232" s="17"/>
      <c r="D232" s="16"/>
      <c r="E232" s="16"/>
      <c r="F232" s="28" t="s">
        <v>245</v>
      </c>
      <c r="G232" s="61"/>
      <c r="H232" s="62"/>
      <c r="I232" s="62"/>
      <c r="J232" s="58">
        <v>11286803.73</v>
      </c>
      <c r="K232" s="58">
        <v>11286803.73</v>
      </c>
      <c r="L232" s="67">
        <f t="shared" si="114"/>
        <v>100</v>
      </c>
      <c r="M232" s="67"/>
      <c r="N232" s="58"/>
      <c r="O232" s="58"/>
      <c r="P232" s="35"/>
      <c r="Q232" s="74"/>
      <c r="R232" s="74"/>
      <c r="S232" s="74"/>
      <c r="T232" s="56"/>
      <c r="U232" s="56"/>
      <c r="V232" s="56"/>
      <c r="W232" s="56"/>
      <c r="X232" s="56"/>
      <c r="Y232" s="56"/>
      <c r="Z232" s="56"/>
      <c r="AA232" s="56"/>
      <c r="AB232" s="56"/>
      <c r="AC232" s="71"/>
      <c r="AD232" s="99"/>
    </row>
    <row r="233" spans="1:30" ht="14.45" hidden="1" customHeight="1" x14ac:dyDescent="0.25">
      <c r="A233" s="15"/>
      <c r="B233" s="16"/>
      <c r="C233" s="17"/>
      <c r="D233" s="16"/>
      <c r="E233" s="16"/>
      <c r="F233" s="28" t="s">
        <v>246</v>
      </c>
      <c r="G233" s="61"/>
      <c r="H233" s="62"/>
      <c r="I233" s="62"/>
      <c r="J233" s="58">
        <v>2411019.37</v>
      </c>
      <c r="K233" s="58">
        <v>2411019.37</v>
      </c>
      <c r="L233" s="67">
        <f t="shared" si="114"/>
        <v>100</v>
      </c>
      <c r="M233" s="67"/>
      <c r="N233" s="58"/>
      <c r="O233" s="58"/>
      <c r="P233" s="35"/>
      <c r="Q233" s="74"/>
      <c r="R233" s="74"/>
      <c r="S233" s="74"/>
      <c r="T233" s="56"/>
      <c r="U233" s="56"/>
      <c r="V233" s="56"/>
      <c r="W233" s="56"/>
      <c r="X233" s="56"/>
      <c r="Y233" s="56"/>
      <c r="Z233" s="56"/>
      <c r="AA233" s="56"/>
      <c r="AB233" s="56"/>
      <c r="AC233" s="71"/>
      <c r="AD233" s="99"/>
    </row>
    <row r="234" spans="1:30" ht="12.6" hidden="1" customHeight="1" x14ac:dyDescent="0.25">
      <c r="A234" s="15"/>
      <c r="B234" s="16"/>
      <c r="C234" s="17"/>
      <c r="D234" s="16"/>
      <c r="E234" s="16"/>
      <c r="F234" s="28" t="s">
        <v>251</v>
      </c>
      <c r="G234" s="61"/>
      <c r="H234" s="62"/>
      <c r="I234" s="62"/>
      <c r="J234" s="58">
        <v>785113.95</v>
      </c>
      <c r="K234" s="58">
        <v>785113.95</v>
      </c>
      <c r="L234" s="67">
        <f t="shared" si="114"/>
        <v>100</v>
      </c>
      <c r="M234" s="67"/>
      <c r="N234" s="58"/>
      <c r="O234" s="58"/>
      <c r="P234" s="35"/>
      <c r="Q234" s="74"/>
      <c r="R234" s="74"/>
      <c r="S234" s="74"/>
      <c r="T234" s="56"/>
      <c r="U234" s="56"/>
      <c r="V234" s="56"/>
      <c r="W234" s="56"/>
      <c r="X234" s="56"/>
      <c r="Y234" s="56"/>
      <c r="Z234" s="56"/>
      <c r="AA234" s="56"/>
      <c r="AB234" s="56"/>
      <c r="AC234" s="71"/>
      <c r="AD234" s="99"/>
    </row>
    <row r="235" spans="1:30" ht="13.9" hidden="1" customHeight="1" x14ac:dyDescent="0.25">
      <c r="A235" s="15"/>
      <c r="B235" s="16"/>
      <c r="C235" s="17"/>
      <c r="D235" s="16"/>
      <c r="E235" s="16"/>
      <c r="F235" s="28" t="s">
        <v>247</v>
      </c>
      <c r="G235" s="61"/>
      <c r="H235" s="62"/>
      <c r="I235" s="62"/>
      <c r="J235" s="58">
        <v>2400560.2599999998</v>
      </c>
      <c r="K235" s="58">
        <v>2400560.2599999998</v>
      </c>
      <c r="L235" s="67">
        <f t="shared" si="114"/>
        <v>100</v>
      </c>
      <c r="M235" s="67"/>
      <c r="N235" s="58"/>
      <c r="O235" s="58"/>
      <c r="P235" s="35"/>
      <c r="Q235" s="74"/>
      <c r="R235" s="74"/>
      <c r="S235" s="74"/>
      <c r="T235" s="56"/>
      <c r="U235" s="56"/>
      <c r="V235" s="56"/>
      <c r="W235" s="56"/>
      <c r="X235" s="56"/>
      <c r="Y235" s="56"/>
      <c r="Z235" s="56"/>
      <c r="AA235" s="56"/>
      <c r="AB235" s="56"/>
      <c r="AC235" s="71"/>
      <c r="AD235" s="99"/>
    </row>
    <row r="236" spans="1:30" ht="14.45" hidden="1" customHeight="1" x14ac:dyDescent="0.25">
      <c r="A236" s="15"/>
      <c r="B236" s="16"/>
      <c r="C236" s="17"/>
      <c r="D236" s="16"/>
      <c r="E236" s="16"/>
      <c r="F236" s="28" t="s">
        <v>248</v>
      </c>
      <c r="G236" s="61"/>
      <c r="H236" s="62"/>
      <c r="I236" s="62"/>
      <c r="J236" s="58">
        <v>1127683.8</v>
      </c>
      <c r="K236" s="58">
        <v>1127683.8</v>
      </c>
      <c r="L236" s="67">
        <f t="shared" si="114"/>
        <v>100</v>
      </c>
      <c r="M236" s="67"/>
      <c r="N236" s="58"/>
      <c r="O236" s="58"/>
      <c r="P236" s="35"/>
      <c r="Q236" s="74"/>
      <c r="R236" s="74"/>
      <c r="S236" s="74"/>
      <c r="T236" s="56"/>
      <c r="U236" s="56"/>
      <c r="V236" s="56"/>
      <c r="W236" s="56"/>
      <c r="X236" s="56"/>
      <c r="Y236" s="56"/>
      <c r="Z236" s="56"/>
      <c r="AA236" s="56"/>
      <c r="AB236" s="56"/>
      <c r="AC236" s="71"/>
      <c r="AD236" s="99"/>
    </row>
    <row r="237" spans="1:30" ht="12.6" hidden="1" customHeight="1" x14ac:dyDescent="0.25">
      <c r="A237" s="15"/>
      <c r="B237" s="16"/>
      <c r="C237" s="17"/>
      <c r="D237" s="16"/>
      <c r="E237" s="16"/>
      <c r="F237" s="28" t="s">
        <v>249</v>
      </c>
      <c r="G237" s="61"/>
      <c r="H237" s="62"/>
      <c r="I237" s="62"/>
      <c r="J237" s="58">
        <v>1272953.73</v>
      </c>
      <c r="K237" s="58">
        <v>1272953.73</v>
      </c>
      <c r="L237" s="67">
        <f t="shared" si="114"/>
        <v>100</v>
      </c>
      <c r="M237" s="67"/>
      <c r="N237" s="58"/>
      <c r="O237" s="58"/>
      <c r="P237" s="35"/>
      <c r="Q237" s="74"/>
      <c r="R237" s="74"/>
      <c r="S237" s="74"/>
      <c r="T237" s="56"/>
      <c r="U237" s="56"/>
      <c r="V237" s="56"/>
      <c r="W237" s="56"/>
      <c r="X237" s="56"/>
      <c r="Y237" s="56"/>
      <c r="Z237" s="56"/>
      <c r="AA237" s="56"/>
      <c r="AB237" s="56"/>
      <c r="AC237" s="71"/>
      <c r="AD237" s="99"/>
    </row>
    <row r="238" spans="1:30" ht="11.45" hidden="1" customHeight="1" x14ac:dyDescent="0.25">
      <c r="A238" s="15"/>
      <c r="B238" s="16"/>
      <c r="C238" s="17"/>
      <c r="D238" s="16"/>
      <c r="E238" s="16"/>
      <c r="F238" s="28" t="s">
        <v>304</v>
      </c>
      <c r="G238" s="61"/>
      <c r="H238" s="62" t="s">
        <v>400</v>
      </c>
      <c r="I238" s="62"/>
      <c r="J238" s="58">
        <f>SUM(J239:J245)</f>
        <v>1228031.68</v>
      </c>
      <c r="K238" s="58">
        <f>SUM(K239:K245)</f>
        <v>1228031.68</v>
      </c>
      <c r="L238" s="67">
        <f t="shared" si="114"/>
        <v>100</v>
      </c>
      <c r="M238" s="67"/>
      <c r="N238" s="58"/>
      <c r="O238" s="58"/>
      <c r="P238" s="35"/>
      <c r="Q238" s="74"/>
      <c r="R238" s="74"/>
      <c r="S238" s="74"/>
      <c r="T238" s="56">
        <f>SUM(K238,O238)</f>
        <v>1228031.68</v>
      </c>
      <c r="U238" s="56"/>
      <c r="V238" s="56"/>
      <c r="W238" s="56"/>
      <c r="X238" s="56"/>
      <c r="Y238" s="56"/>
      <c r="Z238" s="56"/>
      <c r="AA238" s="56"/>
      <c r="AB238" s="56"/>
      <c r="AC238" s="71"/>
      <c r="AD238" s="98"/>
    </row>
    <row r="239" spans="1:30" ht="21" hidden="1" customHeight="1" x14ac:dyDescent="0.25">
      <c r="A239" s="15"/>
      <c r="B239" s="16"/>
      <c r="C239" s="17"/>
      <c r="D239" s="16"/>
      <c r="E239" s="16"/>
      <c r="F239" s="28" t="s">
        <v>244</v>
      </c>
      <c r="G239" s="61"/>
      <c r="H239" s="62"/>
      <c r="I239" s="62"/>
      <c r="J239" s="58">
        <v>187701.55</v>
      </c>
      <c r="K239" s="58">
        <v>187701.55</v>
      </c>
      <c r="L239" s="67"/>
      <c r="M239" s="67"/>
      <c r="N239" s="58"/>
      <c r="O239" s="58"/>
      <c r="P239" s="35"/>
      <c r="Q239" s="74"/>
      <c r="R239" s="74"/>
      <c r="S239" s="74"/>
      <c r="T239" s="56"/>
      <c r="U239" s="56"/>
      <c r="V239" s="56"/>
      <c r="W239" s="56"/>
      <c r="X239" s="56"/>
      <c r="Y239" s="56"/>
      <c r="Z239" s="56"/>
      <c r="AA239" s="56"/>
      <c r="AB239" s="56"/>
      <c r="AC239" s="71"/>
      <c r="AD239" s="99"/>
    </row>
    <row r="240" spans="1:30" ht="18.600000000000001" hidden="1" customHeight="1" x14ac:dyDescent="0.25">
      <c r="A240" s="15"/>
      <c r="B240" s="16"/>
      <c r="C240" s="17"/>
      <c r="D240" s="16"/>
      <c r="E240" s="16"/>
      <c r="F240" s="28" t="s">
        <v>245</v>
      </c>
      <c r="G240" s="61"/>
      <c r="H240" s="62"/>
      <c r="I240" s="62"/>
      <c r="J240" s="58">
        <v>543564.17000000004</v>
      </c>
      <c r="K240" s="58">
        <v>543564.17000000004</v>
      </c>
      <c r="L240" s="67"/>
      <c r="M240" s="67"/>
      <c r="N240" s="58"/>
      <c r="O240" s="58"/>
      <c r="P240" s="35"/>
      <c r="Q240" s="74"/>
      <c r="R240" s="74"/>
      <c r="S240" s="74"/>
      <c r="T240" s="56"/>
      <c r="U240" s="56"/>
      <c r="V240" s="56"/>
      <c r="W240" s="56"/>
      <c r="X240" s="56"/>
      <c r="Y240" s="56"/>
      <c r="Z240" s="56"/>
      <c r="AA240" s="56"/>
      <c r="AB240" s="56"/>
      <c r="AC240" s="71"/>
      <c r="AD240" s="99"/>
    </row>
    <row r="241" spans="1:30" ht="18.600000000000001" hidden="1" customHeight="1" x14ac:dyDescent="0.25">
      <c r="A241" s="15"/>
      <c r="B241" s="16"/>
      <c r="C241" s="17"/>
      <c r="D241" s="16"/>
      <c r="E241" s="16"/>
      <c r="F241" s="28" t="s">
        <v>246</v>
      </c>
      <c r="G241" s="61"/>
      <c r="H241" s="62"/>
      <c r="I241" s="62"/>
      <c r="J241" s="58">
        <v>116244.88</v>
      </c>
      <c r="K241" s="58">
        <v>116244.88</v>
      </c>
      <c r="L241" s="67"/>
      <c r="M241" s="67"/>
      <c r="N241" s="58"/>
      <c r="O241" s="58"/>
      <c r="P241" s="35"/>
      <c r="Q241" s="74"/>
      <c r="R241" s="74"/>
      <c r="S241" s="74"/>
      <c r="T241" s="56"/>
      <c r="U241" s="56"/>
      <c r="V241" s="56"/>
      <c r="W241" s="56"/>
      <c r="X241" s="56"/>
      <c r="Y241" s="56"/>
      <c r="Z241" s="56"/>
      <c r="AA241" s="56"/>
      <c r="AB241" s="56"/>
      <c r="AC241" s="71"/>
      <c r="AD241" s="99"/>
    </row>
    <row r="242" spans="1:30" ht="19.149999999999999" hidden="1" customHeight="1" x14ac:dyDescent="0.25">
      <c r="A242" s="15"/>
      <c r="B242" s="16"/>
      <c r="C242" s="17"/>
      <c r="D242" s="16"/>
      <c r="E242" s="16"/>
      <c r="F242" s="28" t="s">
        <v>251</v>
      </c>
      <c r="G242" s="61"/>
      <c r="H242" s="62"/>
      <c r="I242" s="62"/>
      <c r="J242" s="58">
        <v>41354.300000000003</v>
      </c>
      <c r="K242" s="58">
        <v>41354.300000000003</v>
      </c>
      <c r="L242" s="67"/>
      <c r="M242" s="67"/>
      <c r="N242" s="58"/>
      <c r="O242" s="58"/>
      <c r="P242" s="35"/>
      <c r="Q242" s="74"/>
      <c r="R242" s="74"/>
      <c r="S242" s="74"/>
      <c r="T242" s="56"/>
      <c r="U242" s="56"/>
      <c r="V242" s="56"/>
      <c r="W242" s="56"/>
      <c r="X242" s="56"/>
      <c r="Y242" s="56"/>
      <c r="Z242" s="56"/>
      <c r="AA242" s="56"/>
      <c r="AB242" s="56"/>
      <c r="AC242" s="71"/>
      <c r="AD242" s="99"/>
    </row>
    <row r="243" spans="1:30" ht="19.899999999999999" hidden="1" customHeight="1" x14ac:dyDescent="0.25">
      <c r="A243" s="15"/>
      <c r="B243" s="16"/>
      <c r="C243" s="17"/>
      <c r="D243" s="16"/>
      <c r="E243" s="16"/>
      <c r="F243" s="28" t="s">
        <v>247</v>
      </c>
      <c r="G243" s="61"/>
      <c r="H243" s="62"/>
      <c r="I243" s="62"/>
      <c r="J243" s="58">
        <v>113949.83</v>
      </c>
      <c r="K243" s="58">
        <v>113949.83</v>
      </c>
      <c r="L243" s="67"/>
      <c r="M243" s="67"/>
      <c r="N243" s="58"/>
      <c r="O243" s="58"/>
      <c r="P243" s="35"/>
      <c r="Q243" s="74"/>
      <c r="R243" s="74"/>
      <c r="S243" s="74"/>
      <c r="T243" s="56"/>
      <c r="U243" s="56"/>
      <c r="V243" s="56"/>
      <c r="W243" s="56"/>
      <c r="X243" s="56"/>
      <c r="Y243" s="56"/>
      <c r="Z243" s="56"/>
      <c r="AA243" s="56"/>
      <c r="AB243" s="56"/>
      <c r="AC243" s="71"/>
      <c r="AD243" s="99"/>
    </row>
    <row r="244" spans="1:30" ht="18.600000000000001" hidden="1" customHeight="1" x14ac:dyDescent="0.25">
      <c r="A244" s="15"/>
      <c r="B244" s="16"/>
      <c r="C244" s="17"/>
      <c r="D244" s="16"/>
      <c r="E244" s="16"/>
      <c r="F244" s="28" t="s">
        <v>248</v>
      </c>
      <c r="G244" s="61"/>
      <c r="H244" s="62"/>
      <c r="I244" s="62"/>
      <c r="J244" s="58">
        <v>110468.43</v>
      </c>
      <c r="K244" s="58">
        <v>110468.43</v>
      </c>
      <c r="L244" s="67"/>
      <c r="M244" s="67"/>
      <c r="N244" s="58"/>
      <c r="O244" s="58"/>
      <c r="P244" s="35"/>
      <c r="Q244" s="74"/>
      <c r="R244" s="74"/>
      <c r="S244" s="74"/>
      <c r="T244" s="56"/>
      <c r="U244" s="56"/>
      <c r="V244" s="56"/>
      <c r="W244" s="56"/>
      <c r="X244" s="56"/>
      <c r="Y244" s="56"/>
      <c r="Z244" s="56"/>
      <c r="AA244" s="56"/>
      <c r="AB244" s="56"/>
      <c r="AC244" s="71"/>
      <c r="AD244" s="99"/>
    </row>
    <row r="245" spans="1:30" ht="17.45" hidden="1" customHeight="1" x14ac:dyDescent="0.25">
      <c r="A245" s="15"/>
      <c r="B245" s="16"/>
      <c r="C245" s="17"/>
      <c r="D245" s="16"/>
      <c r="E245" s="16"/>
      <c r="F245" s="28" t="s">
        <v>249</v>
      </c>
      <c r="G245" s="61"/>
      <c r="H245" s="62"/>
      <c r="I245" s="62"/>
      <c r="J245" s="58">
        <v>114748.52</v>
      </c>
      <c r="K245" s="58">
        <v>114748.52</v>
      </c>
      <c r="L245" s="67"/>
      <c r="M245" s="67"/>
      <c r="N245" s="58"/>
      <c r="O245" s="58"/>
      <c r="P245" s="35"/>
      <c r="Q245" s="74"/>
      <c r="R245" s="74"/>
      <c r="S245" s="74"/>
      <c r="T245" s="56"/>
      <c r="U245" s="56"/>
      <c r="V245" s="56"/>
      <c r="W245" s="56"/>
      <c r="X245" s="56"/>
      <c r="Y245" s="56"/>
      <c r="Z245" s="56"/>
      <c r="AA245" s="56"/>
      <c r="AB245" s="56"/>
      <c r="AC245" s="71"/>
      <c r="AD245" s="99"/>
    </row>
    <row r="246" spans="1:30" ht="13.9" hidden="1" customHeight="1" x14ac:dyDescent="0.25">
      <c r="A246" s="15"/>
      <c r="B246" s="16"/>
      <c r="C246" s="17"/>
      <c r="D246" s="16"/>
      <c r="E246" s="16"/>
      <c r="F246" s="28" t="s">
        <v>198</v>
      </c>
      <c r="G246" s="61"/>
      <c r="H246" s="62" t="s">
        <v>199</v>
      </c>
      <c r="I246" s="62"/>
      <c r="J246" s="58">
        <v>1296288.29</v>
      </c>
      <c r="K246" s="58">
        <v>1296288.29</v>
      </c>
      <c r="L246" s="67">
        <f>SUM(K246/J246*100)</f>
        <v>100</v>
      </c>
      <c r="M246" s="67"/>
      <c r="N246" s="58">
        <v>0</v>
      </c>
      <c r="O246" s="58">
        <v>0</v>
      </c>
      <c r="P246" s="35">
        <v>0</v>
      </c>
      <c r="Q246" s="74"/>
      <c r="R246" s="74"/>
      <c r="S246" s="74"/>
      <c r="T246" s="56">
        <f t="shared" ref="T246:T254" si="116">SUM(K246,O246)</f>
        <v>1296288.29</v>
      </c>
      <c r="U246" s="56"/>
      <c r="V246" s="56"/>
      <c r="W246" s="56"/>
      <c r="X246" s="56"/>
      <c r="Y246" s="56"/>
      <c r="Z246" s="56"/>
      <c r="AA246" s="56"/>
      <c r="AB246" s="56"/>
      <c r="AC246" s="71" t="e">
        <f>SUM(T246/#REF!*100)</f>
        <v>#REF!</v>
      </c>
      <c r="AD246" s="98"/>
    </row>
    <row r="247" spans="1:30" ht="14.45" hidden="1" customHeight="1" x14ac:dyDescent="0.25">
      <c r="A247" s="15"/>
      <c r="B247" s="16"/>
      <c r="C247" s="17"/>
      <c r="D247" s="16"/>
      <c r="E247" s="16"/>
      <c r="F247" s="28" t="s">
        <v>200</v>
      </c>
      <c r="G247" s="61"/>
      <c r="H247" s="62" t="s">
        <v>201</v>
      </c>
      <c r="I247" s="62"/>
      <c r="J247" s="58">
        <v>99900</v>
      </c>
      <c r="K247" s="58">
        <v>99900</v>
      </c>
      <c r="L247" s="67">
        <f>SUM(K247/J247*100)</f>
        <v>100</v>
      </c>
      <c r="M247" s="67"/>
      <c r="N247" s="58">
        <v>0</v>
      </c>
      <c r="O247" s="58">
        <v>0</v>
      </c>
      <c r="P247" s="35">
        <v>0</v>
      </c>
      <c r="Q247" s="74"/>
      <c r="R247" s="74"/>
      <c r="S247" s="74"/>
      <c r="T247" s="56">
        <f t="shared" si="116"/>
        <v>99900</v>
      </c>
      <c r="U247" s="56"/>
      <c r="V247" s="56"/>
      <c r="W247" s="56"/>
      <c r="X247" s="56"/>
      <c r="Y247" s="56"/>
      <c r="Z247" s="56"/>
      <c r="AA247" s="56"/>
      <c r="AB247" s="56"/>
      <c r="AC247" s="71" t="e">
        <f>SUM(T247/#REF!*100)</f>
        <v>#REF!</v>
      </c>
      <c r="AD247" s="98"/>
    </row>
    <row r="248" spans="1:30" ht="14.45" hidden="1" customHeight="1" x14ac:dyDescent="0.25">
      <c r="A248" s="15"/>
      <c r="B248" s="16"/>
      <c r="C248" s="17"/>
      <c r="D248" s="16"/>
      <c r="E248" s="16"/>
      <c r="F248" s="28" t="s">
        <v>202</v>
      </c>
      <c r="G248" s="61"/>
      <c r="H248" s="62" t="s">
        <v>203</v>
      </c>
      <c r="I248" s="62"/>
      <c r="J248" s="58">
        <v>1340984.6200000001</v>
      </c>
      <c r="K248" s="58">
        <v>1340984.6200000001</v>
      </c>
      <c r="L248" s="67">
        <f>SUM(K248/J248*100)</f>
        <v>100</v>
      </c>
      <c r="M248" s="67"/>
      <c r="N248" s="58"/>
      <c r="O248" s="58"/>
      <c r="P248" s="35"/>
      <c r="Q248" s="74"/>
      <c r="R248" s="74"/>
      <c r="S248" s="74"/>
      <c r="T248" s="56">
        <f t="shared" si="116"/>
        <v>1340984.6200000001</v>
      </c>
      <c r="U248" s="56"/>
      <c r="V248" s="56"/>
      <c r="W248" s="56"/>
      <c r="X248" s="56"/>
      <c r="Y248" s="56"/>
      <c r="Z248" s="56"/>
      <c r="AA248" s="56"/>
      <c r="AB248" s="56"/>
      <c r="AC248" s="71" t="e">
        <f>SUM(T248/#REF!*100)</f>
        <v>#REF!</v>
      </c>
      <c r="AD248" s="98"/>
    </row>
    <row r="249" spans="1:30" ht="9.6" hidden="1" customHeight="1" x14ac:dyDescent="0.25">
      <c r="A249" s="15"/>
      <c r="B249" s="16"/>
      <c r="C249" s="17"/>
      <c r="D249" s="16"/>
      <c r="E249" s="16"/>
      <c r="F249" s="28" t="s">
        <v>272</v>
      </c>
      <c r="G249" s="61"/>
      <c r="H249" s="62" t="s">
        <v>271</v>
      </c>
      <c r="I249" s="62"/>
      <c r="J249" s="58">
        <v>150000</v>
      </c>
      <c r="K249" s="58">
        <v>150000</v>
      </c>
      <c r="L249" s="67">
        <f>SUM(K249/J249*100)</f>
        <v>100</v>
      </c>
      <c r="M249" s="67"/>
      <c r="N249" s="58">
        <v>0</v>
      </c>
      <c r="O249" s="58">
        <v>0</v>
      </c>
      <c r="P249" s="35">
        <v>0</v>
      </c>
      <c r="Q249" s="74"/>
      <c r="R249" s="74"/>
      <c r="S249" s="74"/>
      <c r="T249" s="56">
        <f t="shared" si="116"/>
        <v>150000</v>
      </c>
      <c r="U249" s="56"/>
      <c r="V249" s="56"/>
      <c r="W249" s="56"/>
      <c r="X249" s="56"/>
      <c r="Y249" s="56"/>
      <c r="Z249" s="56"/>
      <c r="AA249" s="56"/>
      <c r="AB249" s="56"/>
      <c r="AC249" s="71" t="e">
        <f>SUM(T249/#REF!*100)</f>
        <v>#REF!</v>
      </c>
      <c r="AD249" s="98"/>
    </row>
    <row r="250" spans="1:30" ht="17.45" hidden="1" customHeight="1" x14ac:dyDescent="0.25">
      <c r="A250" s="15"/>
      <c r="B250" s="16"/>
      <c r="C250" s="17"/>
      <c r="D250" s="16"/>
      <c r="E250" s="16"/>
      <c r="F250" s="28" t="s">
        <v>282</v>
      </c>
      <c r="G250" s="61"/>
      <c r="H250" s="62" t="s">
        <v>283</v>
      </c>
      <c r="I250" s="62"/>
      <c r="J250" s="58">
        <v>0</v>
      </c>
      <c r="K250" s="58">
        <v>0</v>
      </c>
      <c r="L250" s="67">
        <v>0</v>
      </c>
      <c r="M250" s="67"/>
      <c r="N250" s="58"/>
      <c r="O250" s="58"/>
      <c r="P250" s="42" t="e">
        <f t="shared" si="115"/>
        <v>#DIV/0!</v>
      </c>
      <c r="Q250" s="74"/>
      <c r="R250" s="74"/>
      <c r="S250" s="74"/>
      <c r="T250" s="56">
        <f t="shared" si="116"/>
        <v>0</v>
      </c>
      <c r="U250" s="56"/>
      <c r="V250" s="56"/>
      <c r="W250" s="56"/>
      <c r="X250" s="56"/>
      <c r="Y250" s="56"/>
      <c r="Z250" s="56"/>
      <c r="AA250" s="56"/>
      <c r="AB250" s="56"/>
      <c r="AC250" s="71" t="e">
        <f>SUM(T250/#REF!*100)</f>
        <v>#REF!</v>
      </c>
      <c r="AD250" s="99"/>
    </row>
    <row r="251" spans="1:30" ht="13.15" hidden="1" customHeight="1" x14ac:dyDescent="0.25">
      <c r="A251" s="15"/>
      <c r="B251" s="16"/>
      <c r="C251" s="17"/>
      <c r="D251" s="16"/>
      <c r="E251" s="16"/>
      <c r="F251" s="28" t="s">
        <v>204</v>
      </c>
      <c r="G251" s="61"/>
      <c r="H251" s="62" t="s">
        <v>205</v>
      </c>
      <c r="I251" s="62"/>
      <c r="J251" s="58">
        <v>249048</v>
      </c>
      <c r="K251" s="58">
        <v>249048</v>
      </c>
      <c r="L251" s="42">
        <f>SUM(K251/J251*100)</f>
        <v>100</v>
      </c>
      <c r="M251" s="42"/>
      <c r="N251" s="58">
        <v>0</v>
      </c>
      <c r="O251" s="58">
        <v>0</v>
      </c>
      <c r="P251" s="35">
        <v>0</v>
      </c>
      <c r="Q251" s="74"/>
      <c r="R251" s="74"/>
      <c r="S251" s="74"/>
      <c r="T251" s="56">
        <f t="shared" si="116"/>
        <v>249048</v>
      </c>
      <c r="U251" s="56"/>
      <c r="V251" s="56"/>
      <c r="W251" s="56"/>
      <c r="X251" s="56"/>
      <c r="Y251" s="56"/>
      <c r="Z251" s="56"/>
      <c r="AA251" s="56"/>
      <c r="AB251" s="56"/>
      <c r="AC251" s="71" t="e">
        <f>SUM(T251/#REF!*100)</f>
        <v>#REF!</v>
      </c>
      <c r="AD251" s="98"/>
    </row>
    <row r="252" spans="1:30" ht="22.9" hidden="1" customHeight="1" x14ac:dyDescent="0.25">
      <c r="A252" s="15"/>
      <c r="B252" s="16"/>
      <c r="C252" s="17"/>
      <c r="D252" s="16"/>
      <c r="E252" s="16"/>
      <c r="F252" s="28" t="s">
        <v>222</v>
      </c>
      <c r="G252" s="61"/>
      <c r="H252" s="62" t="s">
        <v>221</v>
      </c>
      <c r="I252" s="62"/>
      <c r="J252" s="58">
        <v>0</v>
      </c>
      <c r="K252" s="58"/>
      <c r="L252" s="42">
        <v>0</v>
      </c>
      <c r="M252" s="42"/>
      <c r="N252" s="56">
        <v>1110648</v>
      </c>
      <c r="O252" s="56">
        <v>1110648</v>
      </c>
      <c r="P252" s="42">
        <f t="shared" si="115"/>
        <v>100</v>
      </c>
      <c r="Q252" s="85"/>
      <c r="R252" s="85"/>
      <c r="S252" s="85"/>
      <c r="T252" s="56">
        <f t="shared" si="116"/>
        <v>1110648</v>
      </c>
      <c r="U252" s="56"/>
      <c r="V252" s="56"/>
      <c r="W252" s="56"/>
      <c r="X252" s="56"/>
      <c r="Y252" s="56"/>
      <c r="Z252" s="56"/>
      <c r="AA252" s="56"/>
      <c r="AB252" s="56"/>
      <c r="AC252" s="71" t="e">
        <f>SUM(T252/#REF!*100)</f>
        <v>#REF!</v>
      </c>
      <c r="AD252" s="98"/>
    </row>
    <row r="253" spans="1:30" ht="35.450000000000003" hidden="1" customHeight="1" x14ac:dyDescent="0.25">
      <c r="A253" s="15"/>
      <c r="B253" s="16"/>
      <c r="C253" s="17"/>
      <c r="D253" s="16"/>
      <c r="E253" s="16"/>
      <c r="F253" s="28" t="s">
        <v>215</v>
      </c>
      <c r="G253" s="61"/>
      <c r="H253" s="62" t="s">
        <v>216</v>
      </c>
      <c r="I253" s="62"/>
      <c r="J253" s="58">
        <v>0</v>
      </c>
      <c r="K253" s="58"/>
      <c r="L253" s="42">
        <v>0</v>
      </c>
      <c r="M253" s="42"/>
      <c r="N253" s="56">
        <v>12611</v>
      </c>
      <c r="O253" s="56">
        <v>12611</v>
      </c>
      <c r="P253" s="42">
        <f t="shared" si="115"/>
        <v>100</v>
      </c>
      <c r="Q253" s="85"/>
      <c r="R253" s="85"/>
      <c r="S253" s="85"/>
      <c r="T253" s="56">
        <f t="shared" si="116"/>
        <v>12611</v>
      </c>
      <c r="U253" s="56"/>
      <c r="V253" s="56"/>
      <c r="W253" s="56"/>
      <c r="X253" s="56"/>
      <c r="Y253" s="56"/>
      <c r="Z253" s="56"/>
      <c r="AA253" s="56"/>
      <c r="AB253" s="56"/>
      <c r="AC253" s="71" t="e">
        <f>SUM(T253/#REF!*100)</f>
        <v>#REF!</v>
      </c>
      <c r="AD253" s="98"/>
    </row>
    <row r="254" spans="1:30" ht="49.15" hidden="1" customHeight="1" x14ac:dyDescent="0.25">
      <c r="A254" s="15"/>
      <c r="B254" s="16"/>
      <c r="C254" s="17"/>
      <c r="D254" s="16"/>
      <c r="E254" s="16"/>
      <c r="F254" s="28" t="s">
        <v>208</v>
      </c>
      <c r="G254" s="61"/>
      <c r="H254" s="62" t="s">
        <v>207</v>
      </c>
      <c r="I254" s="62"/>
      <c r="J254" s="58">
        <v>0</v>
      </c>
      <c r="K254" s="58"/>
      <c r="L254" s="42">
        <v>0</v>
      </c>
      <c r="M254" s="42"/>
      <c r="N254" s="56">
        <v>2032750</v>
      </c>
      <c r="O254" s="56">
        <v>2032750</v>
      </c>
      <c r="P254" s="42">
        <f t="shared" si="115"/>
        <v>100</v>
      </c>
      <c r="Q254" s="85"/>
      <c r="R254" s="85"/>
      <c r="S254" s="85"/>
      <c r="T254" s="56">
        <f t="shared" si="116"/>
        <v>2032750</v>
      </c>
      <c r="U254" s="56"/>
      <c r="V254" s="56"/>
      <c r="W254" s="56"/>
      <c r="X254" s="56"/>
      <c r="Y254" s="56"/>
      <c r="Z254" s="56"/>
      <c r="AA254" s="56"/>
      <c r="AB254" s="56"/>
      <c r="AC254" s="71" t="e">
        <f>SUM(T254/#REF!*100)</f>
        <v>#REF!</v>
      </c>
      <c r="AD254" s="98"/>
    </row>
    <row r="255" spans="1:30" ht="25.9" hidden="1" customHeight="1" x14ac:dyDescent="0.25">
      <c r="A255" s="15"/>
      <c r="B255" s="16"/>
      <c r="C255" s="17"/>
      <c r="D255" s="16"/>
      <c r="E255" s="16"/>
      <c r="F255" s="28" t="s">
        <v>401</v>
      </c>
      <c r="G255" s="61"/>
      <c r="H255" s="62" t="s">
        <v>402</v>
      </c>
      <c r="I255" s="62"/>
      <c r="J255" s="58">
        <v>0</v>
      </c>
      <c r="K255" s="58">
        <v>0</v>
      </c>
      <c r="L255" s="42">
        <v>0</v>
      </c>
      <c r="M255" s="42"/>
      <c r="N255" s="56">
        <v>0</v>
      </c>
      <c r="O255" s="56">
        <v>0</v>
      </c>
      <c r="P255" s="42" t="e">
        <f t="shared" si="115"/>
        <v>#DIV/0!</v>
      </c>
      <c r="Q255" s="85"/>
      <c r="R255" s="85"/>
      <c r="S255" s="85"/>
      <c r="T255" s="56">
        <v>0</v>
      </c>
      <c r="U255" s="56"/>
      <c r="V255" s="56"/>
      <c r="W255" s="56"/>
      <c r="X255" s="56"/>
      <c r="Y255" s="56"/>
      <c r="Z255" s="56"/>
      <c r="AA255" s="56"/>
      <c r="AB255" s="56"/>
      <c r="AC255" s="71">
        <v>0</v>
      </c>
      <c r="AD255" s="99"/>
    </row>
    <row r="256" spans="1:30" ht="24.6" hidden="1" customHeight="1" x14ac:dyDescent="0.25">
      <c r="A256" s="15"/>
      <c r="B256" s="16"/>
      <c r="C256" s="17"/>
      <c r="D256" s="16"/>
      <c r="E256" s="16"/>
      <c r="F256" s="28" t="s">
        <v>210</v>
      </c>
      <c r="G256" s="61"/>
      <c r="H256" s="62" t="s">
        <v>209</v>
      </c>
      <c r="I256" s="62"/>
      <c r="J256" s="58">
        <v>0</v>
      </c>
      <c r="K256" s="58"/>
      <c r="L256" s="42">
        <v>0</v>
      </c>
      <c r="M256" s="42"/>
      <c r="N256" s="56">
        <v>1124208</v>
      </c>
      <c r="O256" s="56">
        <v>1124208</v>
      </c>
      <c r="P256" s="42">
        <f t="shared" si="115"/>
        <v>100</v>
      </c>
      <c r="Q256" s="85"/>
      <c r="R256" s="85"/>
      <c r="S256" s="85"/>
      <c r="T256" s="56">
        <f>SUM(K256,O256)</f>
        <v>1124208</v>
      </c>
      <c r="U256" s="56"/>
      <c r="V256" s="56"/>
      <c r="W256" s="56"/>
      <c r="X256" s="56"/>
      <c r="Y256" s="56"/>
      <c r="Z256" s="56"/>
      <c r="AA256" s="56"/>
      <c r="AB256" s="56"/>
      <c r="AC256" s="71" t="e">
        <f>SUM(T256/#REF!*100)</f>
        <v>#REF!</v>
      </c>
      <c r="AD256" s="98"/>
    </row>
    <row r="257" spans="1:30" ht="25.9" hidden="1" customHeight="1" x14ac:dyDescent="0.25">
      <c r="A257" s="15"/>
      <c r="B257" s="16"/>
      <c r="C257" s="17"/>
      <c r="D257" s="16"/>
      <c r="E257" s="16"/>
      <c r="F257" s="28" t="s">
        <v>211</v>
      </c>
      <c r="G257" s="61"/>
      <c r="H257" s="62" t="s">
        <v>212</v>
      </c>
      <c r="I257" s="62"/>
      <c r="J257" s="58">
        <v>0</v>
      </c>
      <c r="K257" s="58"/>
      <c r="L257" s="42">
        <v>0</v>
      </c>
      <c r="M257" s="42"/>
      <c r="N257" s="56">
        <v>720707</v>
      </c>
      <c r="O257" s="56">
        <v>720707</v>
      </c>
      <c r="P257" s="42">
        <f t="shared" si="115"/>
        <v>100</v>
      </c>
      <c r="Q257" s="85"/>
      <c r="R257" s="85"/>
      <c r="S257" s="85"/>
      <c r="T257" s="56">
        <f>SUM(K257,O257)</f>
        <v>720707</v>
      </c>
      <c r="U257" s="56"/>
      <c r="V257" s="56"/>
      <c r="W257" s="56"/>
      <c r="X257" s="56"/>
      <c r="Y257" s="56"/>
      <c r="Z257" s="56"/>
      <c r="AA257" s="56"/>
      <c r="AB257" s="56"/>
      <c r="AC257" s="71" t="e">
        <f>SUM(T257/#REF!*100)</f>
        <v>#REF!</v>
      </c>
      <c r="AD257" s="98"/>
    </row>
    <row r="258" spans="1:30" ht="36" hidden="1" customHeight="1" x14ac:dyDescent="0.25">
      <c r="A258" s="15"/>
      <c r="B258" s="16"/>
      <c r="C258" s="17"/>
      <c r="D258" s="16"/>
      <c r="E258" s="16"/>
      <c r="F258" s="28" t="s">
        <v>217</v>
      </c>
      <c r="G258" s="61"/>
      <c r="H258" s="62" t="s">
        <v>218</v>
      </c>
      <c r="I258" s="62"/>
      <c r="J258" s="58">
        <v>0</v>
      </c>
      <c r="K258" s="58"/>
      <c r="L258" s="42">
        <v>0</v>
      </c>
      <c r="M258" s="42"/>
      <c r="N258" s="56">
        <v>233018</v>
      </c>
      <c r="O258" s="58">
        <v>0</v>
      </c>
      <c r="P258" s="42">
        <f t="shared" si="115"/>
        <v>0</v>
      </c>
      <c r="Q258" s="74"/>
      <c r="R258" s="74"/>
      <c r="S258" s="74"/>
      <c r="T258" s="56">
        <f>SUM(K258,O258)</f>
        <v>0</v>
      </c>
      <c r="U258" s="56"/>
      <c r="V258" s="56"/>
      <c r="W258" s="56"/>
      <c r="X258" s="56"/>
      <c r="Y258" s="56"/>
      <c r="Z258" s="56"/>
      <c r="AA258" s="56"/>
      <c r="AB258" s="56"/>
      <c r="AC258" s="71" t="e">
        <f>SUM(T258/#REF!*100)</f>
        <v>#REF!</v>
      </c>
      <c r="AD258" s="98"/>
    </row>
    <row r="259" spans="1:30" ht="22.15" hidden="1" customHeight="1" x14ac:dyDescent="0.25">
      <c r="A259" s="15"/>
      <c r="B259" s="16"/>
      <c r="C259" s="17"/>
      <c r="D259" s="16"/>
      <c r="E259" s="16"/>
      <c r="F259" s="28" t="s">
        <v>213</v>
      </c>
      <c r="G259" s="61"/>
      <c r="H259" s="62" t="s">
        <v>214</v>
      </c>
      <c r="I259" s="62"/>
      <c r="J259" s="58">
        <v>0</v>
      </c>
      <c r="K259" s="58"/>
      <c r="L259" s="42">
        <v>0</v>
      </c>
      <c r="M259" s="42"/>
      <c r="N259" s="56">
        <v>747157</v>
      </c>
      <c r="O259" s="56">
        <v>747157</v>
      </c>
      <c r="P259" s="42">
        <f t="shared" si="115"/>
        <v>100</v>
      </c>
      <c r="Q259" s="74"/>
      <c r="R259" s="74"/>
      <c r="S259" s="74"/>
      <c r="T259" s="56">
        <f>SUM(K259,O259)</f>
        <v>747157</v>
      </c>
      <c r="U259" s="56"/>
      <c r="V259" s="56"/>
      <c r="W259" s="56"/>
      <c r="X259" s="56"/>
      <c r="Y259" s="56"/>
      <c r="Z259" s="56"/>
      <c r="AA259" s="56"/>
      <c r="AB259" s="56"/>
      <c r="AC259" s="71" t="e">
        <f>SUM(T259/#REF!*100)</f>
        <v>#REF!</v>
      </c>
      <c r="AD259" s="98"/>
    </row>
    <row r="260" spans="1:30" ht="36" hidden="1" customHeight="1" x14ac:dyDescent="0.25">
      <c r="A260" s="15"/>
      <c r="B260" s="16"/>
      <c r="C260" s="17"/>
      <c r="D260" s="16"/>
      <c r="E260" s="16"/>
      <c r="F260" s="28" t="s">
        <v>220</v>
      </c>
      <c r="G260" s="61"/>
      <c r="H260" s="62" t="s">
        <v>219</v>
      </c>
      <c r="I260" s="62"/>
      <c r="J260" s="58">
        <v>0</v>
      </c>
      <c r="K260" s="58"/>
      <c r="L260" s="42">
        <v>0</v>
      </c>
      <c r="M260" s="42"/>
      <c r="N260" s="56">
        <v>3836.57</v>
      </c>
      <c r="O260" s="56">
        <v>3836.57</v>
      </c>
      <c r="P260" s="42">
        <f t="shared" ref="P260" si="117">SUM(O260/N260*100)</f>
        <v>100</v>
      </c>
      <c r="Q260" s="74"/>
      <c r="R260" s="74"/>
      <c r="S260" s="74"/>
      <c r="T260" s="56">
        <f>SUM(K260,O260)</f>
        <v>3836.57</v>
      </c>
      <c r="U260" s="56"/>
      <c r="V260" s="56"/>
      <c r="W260" s="56"/>
      <c r="X260" s="56"/>
      <c r="Y260" s="56"/>
      <c r="Z260" s="56"/>
      <c r="AA260" s="56"/>
      <c r="AB260" s="56"/>
      <c r="AC260" s="71" t="e">
        <f>SUM(T260/#REF!*100)</f>
        <v>#REF!</v>
      </c>
      <c r="AD260" s="98"/>
    </row>
    <row r="261" spans="1:30" ht="46.15" hidden="1" customHeight="1" x14ac:dyDescent="0.25">
      <c r="A261" s="15"/>
      <c r="B261" s="16"/>
      <c r="C261" s="17"/>
      <c r="D261" s="16"/>
      <c r="E261" s="16"/>
      <c r="F261" s="28" t="s">
        <v>403</v>
      </c>
      <c r="G261" s="61"/>
      <c r="H261" s="62" t="s">
        <v>404</v>
      </c>
      <c r="I261" s="62"/>
      <c r="J261" s="58">
        <v>0</v>
      </c>
      <c r="K261" s="58">
        <v>0</v>
      </c>
      <c r="L261" s="42">
        <v>0</v>
      </c>
      <c r="M261" s="42"/>
      <c r="N261" s="56">
        <v>3223</v>
      </c>
      <c r="O261" s="56">
        <v>0</v>
      </c>
      <c r="P261" s="42">
        <v>0</v>
      </c>
      <c r="Q261" s="74"/>
      <c r="R261" s="74"/>
      <c r="S261" s="74"/>
      <c r="T261" s="56">
        <v>0</v>
      </c>
      <c r="U261" s="56"/>
      <c r="V261" s="56"/>
      <c r="W261" s="56"/>
      <c r="X261" s="56"/>
      <c r="Y261" s="56"/>
      <c r="Z261" s="56"/>
      <c r="AA261" s="56"/>
      <c r="AB261" s="56"/>
      <c r="AC261" s="71">
        <v>0</v>
      </c>
      <c r="AD261" s="7"/>
    </row>
    <row r="262" spans="1:30" ht="25.9" hidden="1" customHeight="1" x14ac:dyDescent="0.25">
      <c r="A262" s="15"/>
      <c r="B262" s="16"/>
      <c r="C262" s="17"/>
      <c r="D262" s="16"/>
      <c r="E262" s="16"/>
      <c r="F262" s="28" t="s">
        <v>405</v>
      </c>
      <c r="G262" s="61"/>
      <c r="H262" s="62" t="s">
        <v>406</v>
      </c>
      <c r="I262" s="62"/>
      <c r="J262" s="58"/>
      <c r="K262" s="58"/>
      <c r="L262" s="42"/>
      <c r="M262" s="42"/>
      <c r="N262" s="56">
        <v>20814487.199999999</v>
      </c>
      <c r="O262" s="56">
        <v>19882780.859999999</v>
      </c>
      <c r="P262" s="42">
        <v>0</v>
      </c>
      <c r="Q262" s="74"/>
      <c r="R262" s="74"/>
      <c r="S262" s="74"/>
      <c r="T262" s="56">
        <f>SUM(K262,O262)</f>
        <v>19882780.859999999</v>
      </c>
      <c r="U262" s="56"/>
      <c r="V262" s="56"/>
      <c r="W262" s="56"/>
      <c r="X262" s="56"/>
      <c r="Y262" s="56"/>
      <c r="Z262" s="56"/>
      <c r="AA262" s="56"/>
      <c r="AB262" s="56"/>
      <c r="AC262" s="71" t="e">
        <f>SUM(T262/#REF!*100)</f>
        <v>#REF!</v>
      </c>
      <c r="AD262" s="7"/>
    </row>
    <row r="263" spans="1:30" ht="24.6" hidden="1" customHeight="1" x14ac:dyDescent="0.25">
      <c r="A263" s="15"/>
      <c r="B263" s="16"/>
      <c r="C263" s="17"/>
      <c r="D263" s="16"/>
      <c r="E263" s="16"/>
      <c r="F263" s="28" t="s">
        <v>416</v>
      </c>
      <c r="G263" s="61"/>
      <c r="H263" s="62" t="s">
        <v>417</v>
      </c>
      <c r="I263" s="62"/>
      <c r="J263" s="58">
        <v>0</v>
      </c>
      <c r="K263" s="58">
        <v>0</v>
      </c>
      <c r="L263" s="42">
        <v>0</v>
      </c>
      <c r="M263" s="42"/>
      <c r="N263" s="56">
        <v>848530.21</v>
      </c>
      <c r="O263" s="56">
        <v>745024.61</v>
      </c>
      <c r="P263" s="42">
        <f t="shared" si="115"/>
        <v>87.801777853024234</v>
      </c>
      <c r="Q263" s="74"/>
      <c r="R263" s="74"/>
      <c r="S263" s="74"/>
      <c r="T263" s="56">
        <f>SUM(K263,O263)</f>
        <v>745024.61</v>
      </c>
      <c r="U263" s="56"/>
      <c r="V263" s="56"/>
      <c r="W263" s="56"/>
      <c r="X263" s="56"/>
      <c r="Y263" s="56"/>
      <c r="Z263" s="56"/>
      <c r="AA263" s="56"/>
      <c r="AB263" s="56"/>
      <c r="AC263" s="71" t="e">
        <f>SUM(T263/#REF!*100)</f>
        <v>#REF!</v>
      </c>
      <c r="AD263" s="7"/>
    </row>
    <row r="264" spans="1:30" ht="18.75" hidden="1" x14ac:dyDescent="0.3">
      <c r="A264" s="1"/>
      <c r="B264" s="1"/>
      <c r="C264" s="1"/>
      <c r="D264" s="1"/>
      <c r="E264" s="1"/>
      <c r="F264" s="23" t="s">
        <v>224</v>
      </c>
      <c r="G264" s="100"/>
      <c r="H264" s="101"/>
      <c r="I264" s="89"/>
      <c r="J264" s="78" t="e">
        <f>SUM(J224:J225)</f>
        <v>#REF!</v>
      </c>
      <c r="K264" s="78" t="e">
        <f>SUM(K224:K225)</f>
        <v>#REF!</v>
      </c>
      <c r="L264" s="35" t="e">
        <f>SUM(K264/J264*100)</f>
        <v>#REF!</v>
      </c>
      <c r="M264" s="35"/>
      <c r="N264" s="78" t="e">
        <f>SUM(N224:N225)</f>
        <v>#REF!</v>
      </c>
      <c r="O264" s="78" t="e">
        <f>SUM(O224:O225)</f>
        <v>#REF!</v>
      </c>
      <c r="P264" s="35" t="e">
        <f t="shared" si="115"/>
        <v>#REF!</v>
      </c>
      <c r="Q264" s="75"/>
      <c r="R264" s="75"/>
      <c r="S264" s="75"/>
      <c r="T264" s="55" t="e">
        <f>SUM(K264,O264)</f>
        <v>#REF!</v>
      </c>
      <c r="U264" s="55"/>
      <c r="V264" s="55"/>
      <c r="W264" s="55"/>
      <c r="X264" s="55"/>
      <c r="Y264" s="55"/>
      <c r="Z264" s="56"/>
      <c r="AA264" s="55"/>
      <c r="AB264" s="55"/>
      <c r="AC264" s="57" t="e">
        <f>SUM(T264/#REF!*100)</f>
        <v>#REF!</v>
      </c>
      <c r="AD264" s="7"/>
    </row>
    <row r="265" spans="1:30" x14ac:dyDescent="0.25">
      <c r="F265" s="11"/>
      <c r="G265" s="11"/>
      <c r="H265" s="11"/>
      <c r="I265" s="11"/>
      <c r="J265" s="70"/>
      <c r="K265" s="70"/>
      <c r="L265" s="70"/>
      <c r="M265" s="70"/>
      <c r="N265" s="70"/>
      <c r="O265" s="70"/>
      <c r="P265" s="70"/>
      <c r="Z265" s="94"/>
    </row>
  </sheetData>
  <mergeCells count="11">
    <mergeCell ref="G264:H264"/>
    <mergeCell ref="F2:AD2"/>
    <mergeCell ref="N1:AC1"/>
    <mergeCell ref="A3:P3"/>
    <mergeCell ref="B5:E5"/>
    <mergeCell ref="F17:F18"/>
    <mergeCell ref="F4:F5"/>
    <mergeCell ref="H4:H5"/>
    <mergeCell ref="Q4:AD4"/>
    <mergeCell ref="I4:L4"/>
    <mergeCell ref="M4:P4"/>
  </mergeCells>
  <pageMargins left="0.23622047244094491" right="0.23622047244094491" top="0.15748031496062992" bottom="0.19685039370078741" header="0.31496062992125984" footer="0.31496062992125984"/>
  <pageSetup paperSize="9" scale="65" fitToWidth="6" fitToHeight="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2023-11-30T08:31:54Z</dcterms:modified>
</cp:coreProperties>
</file>